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95" windowWidth="19320" windowHeight="11700"/>
  </bookViews>
  <sheets>
    <sheet name="общее" sheetId="3" r:id="rId1"/>
    <sheet name="Лист1" sheetId="4" r:id="rId2"/>
  </sheets>
  <calcPr calcId="125725"/>
</workbook>
</file>

<file path=xl/calcChain.xml><?xml version="1.0" encoding="utf-8"?>
<calcChain xmlns="http://schemas.openxmlformats.org/spreadsheetml/2006/main">
  <c r="L60" i="4"/>
  <c r="L61" s="1"/>
  <c r="L62" s="1"/>
  <c r="K60"/>
  <c r="K61" s="1"/>
  <c r="K62" s="1"/>
  <c r="J60"/>
  <c r="J61" s="1"/>
  <c r="J62" s="1"/>
  <c r="I60"/>
  <c r="I61" s="1"/>
  <c r="I62" s="1"/>
  <c r="H60"/>
  <c r="H61" s="1"/>
  <c r="H62" s="1"/>
  <c r="G60"/>
  <c r="G61" s="1"/>
  <c r="G62" s="1"/>
  <c r="F60"/>
  <c r="F61" s="1"/>
  <c r="F62" s="1"/>
  <c r="E60"/>
  <c r="E61" s="1"/>
  <c r="E62" s="1"/>
  <c r="D60"/>
  <c r="D61" s="1"/>
  <c r="D62" s="1"/>
  <c r="C60"/>
  <c r="C61" s="1"/>
  <c r="C62" s="1"/>
  <c r="B60"/>
  <c r="B61" s="1"/>
  <c r="B62" s="1"/>
  <c r="AB47"/>
  <c r="AA47" s="1"/>
  <c r="Z47"/>
  <c r="W47" s="1"/>
  <c r="Y47"/>
  <c r="X47"/>
  <c r="V47"/>
  <c r="U47"/>
  <c r="T47"/>
  <c r="S47" s="1"/>
  <c r="R47"/>
  <c r="Q47"/>
  <c r="P47"/>
  <c r="O47"/>
  <c r="N47"/>
  <c r="M47"/>
  <c r="L47"/>
  <c r="J47" s="1"/>
  <c r="K47"/>
  <c r="G23"/>
  <c r="H23"/>
  <c r="I23"/>
  <c r="J23"/>
  <c r="F23"/>
  <c r="E23"/>
  <c r="D23"/>
  <c r="C23"/>
  <c r="B23"/>
  <c r="I47"/>
  <c r="H47"/>
  <c r="G47"/>
  <c r="F47"/>
  <c r="E47"/>
  <c r="D47"/>
  <c r="C47"/>
  <c r="B47" s="1"/>
  <c r="A60" l="1"/>
  <c r="A47"/>
  <c r="A23"/>
  <c r="B35" l="1"/>
  <c r="C35"/>
  <c r="D35"/>
  <c r="E35"/>
  <c r="F35"/>
  <c r="C11" l="1"/>
  <c r="D11"/>
  <c r="E11"/>
  <c r="F11"/>
  <c r="G11"/>
  <c r="H11"/>
  <c r="I11"/>
  <c r="B11"/>
  <c r="A11" l="1"/>
</calcChain>
</file>

<file path=xl/sharedStrings.xml><?xml version="1.0" encoding="utf-8"?>
<sst xmlns="http://schemas.openxmlformats.org/spreadsheetml/2006/main" count="639" uniqueCount="253">
  <si>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</si>
  <si>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</si>
  <si>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</si>
  <si>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</si>
  <si>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</si>
  <si>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</si>
  <si>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</si>
  <si>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</si>
  <si>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</si>
  <si>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</si>
  <si>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</si>
  <si>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</si>
  <si>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</si>
  <si>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</si>
  <si>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</si>
  <si>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</si>
  <si>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</si>
  <si>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г. Пенза</t>
  </si>
  <si>
    <t>шт</t>
  </si>
  <si>
    <t>Щебень</t>
  </si>
  <si>
    <t>Песок</t>
  </si>
  <si>
    <t>-</t>
  </si>
  <si>
    <t>45.21.4</t>
  </si>
  <si>
    <t>50.10.2</t>
  </si>
  <si>
    <t>24.30.1</t>
  </si>
  <si>
    <t>Страхование ОПО</t>
  </si>
  <si>
    <t>Страхование ОСАГО</t>
  </si>
  <si>
    <t>Открытый запрос предложений</t>
  </si>
  <si>
    <t>36.12.11</t>
  </si>
  <si>
    <t>Товары</t>
  </si>
  <si>
    <t>14.21</t>
  </si>
  <si>
    <t>74.20.36</t>
  </si>
  <si>
    <t>29.13</t>
  </si>
  <si>
    <t>26.40.11</t>
  </si>
  <si>
    <t>66.03</t>
  </si>
  <si>
    <t>нет</t>
  </si>
  <si>
    <t>Закупка в электронной форме, да/нет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</si>
  <si>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</si>
  <si>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</si>
  <si>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</si>
  <si>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</si>
  <si>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</si>
  <si>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</si>
  <si>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</si>
  <si>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Открытое акционерное общество "Метан"</t>
  </si>
  <si>
    <t>440066, Пензенская область, Пенза город, Рахманинова улица, дом 1а</t>
  </si>
  <si>
    <t>51.64</t>
  </si>
  <si>
    <t>Мониторы</t>
  </si>
  <si>
    <t>26.82.3</t>
  </si>
  <si>
    <t>Оргтехника</t>
  </si>
  <si>
    <t>т</t>
  </si>
  <si>
    <t>74.30.9</t>
  </si>
  <si>
    <t>2014 г.</t>
  </si>
  <si>
    <t>Газ автомобильный</t>
  </si>
  <si>
    <t>л</t>
  </si>
  <si>
    <t>112</t>
  </si>
  <si>
    <t>168</t>
  </si>
  <si>
    <t>51.51.4</t>
  </si>
  <si>
    <t>51.65.6</t>
  </si>
  <si>
    <t>Генеральный директор</t>
  </si>
  <si>
    <t>И.Н. Борисов</t>
  </si>
  <si>
    <t>да</t>
  </si>
  <si>
    <t>66.03.1</t>
  </si>
  <si>
    <t>СИЗ</t>
  </si>
  <si>
    <t>51.65.5</t>
  </si>
  <si>
    <t>мп</t>
  </si>
  <si>
    <t>Поставка нефтепродуктов с безналичным обслуживанием по топливным картам</t>
  </si>
  <si>
    <t>51.51.2</t>
  </si>
  <si>
    <t>заправка автомобилей сжиженным газом ПБТ ГОСТ Р 52087-2003</t>
  </si>
  <si>
    <t xml:space="preserve">Бензин автомобильный марки Регуляр-92 
Бензин автомобильный марки Премиум Евро-95 
Дизельное топливо ЕВРО </t>
  </si>
  <si>
    <t>4 объекта
тип ОПО/признак опасности ОПО:
3 объекта - 3.2/2.1
1 объект - 3.3/2.3</t>
  </si>
  <si>
    <t>126 единиц техники</t>
  </si>
  <si>
    <t>Автомобиль  Chevrolet Niva</t>
  </si>
  <si>
    <t>Газоанализаторы по метану, пропану</t>
  </si>
  <si>
    <t>год выпуска не ранее 2013, товар должен соответствовать государственным стандартам, техническим условиям, другой действующей нормативной документации</t>
  </si>
  <si>
    <t>Инверторы сварочные</t>
  </si>
  <si>
    <t>Источники бесперебойного питания</t>
  </si>
  <si>
    <t>Кирпич керамический</t>
  </si>
  <si>
    <t>штуки</t>
  </si>
  <si>
    <t>Да</t>
  </si>
  <si>
    <t>Нет</t>
  </si>
  <si>
    <t>Клапан предохранительный запорный</t>
  </si>
  <si>
    <t>Комплект круглого люка</t>
  </si>
  <si>
    <t xml:space="preserve">Комплект ремонтный для регуляторов давления </t>
  </si>
  <si>
    <t>ГОСТ:ГОСТ Р МЭК 60950-1-2005,ГОСТ 26329-84;ГОСТ Р 51318.22-99;ГОСТ Р 51318.24-99;ГОСТ Р 51317.3.2-2006;ГОСТ Р 51317.3.3-99</t>
  </si>
  <si>
    <t>51.16.2</t>
  </si>
  <si>
    <t>ГОСТ:ГОСТ 27575-87</t>
  </si>
  <si>
    <t>Кресла</t>
  </si>
  <si>
    <t>ГОСТ:ГОСТ 16371-93</t>
  </si>
  <si>
    <t>Манометры</t>
  </si>
  <si>
    <t>Работа по восстановлению асфальто-бетонного покрытия после производства ремонтных работ</t>
  </si>
  <si>
    <t>ГОСТ:ГОСТ Р 54983-2012</t>
  </si>
  <si>
    <t>Работа по текущему ремонту здания</t>
  </si>
  <si>
    <t>ГОСТ:ФЗ РФ от 30 декабря 2009 г.N 384-ФЗ</t>
  </si>
  <si>
    <t>Работа по экспертизе промышленной безопасности и технического диагностирования надземных стальных газопроводов</t>
  </si>
  <si>
    <t>ГОСТ:Приказ Минприроды России №195 от 30.06.2009 г., ПБ 03-246-98, РД 12-608-03, Методика технического диагностирования надземных газопроводов, согласована</t>
  </si>
  <si>
    <t>Работа по экспертизе промышленной безопасности и технического диагностирования подводных переходов через несудоходные водные преграды</t>
  </si>
  <si>
    <t>ГОСТ:Приказ Минприроды России №195 от 30.06.2009 г., ПБ 03-246-98, РД 12-608-03</t>
  </si>
  <si>
    <t>Работа по экспертизе промышленной безопасности и технического диагностирования строительной конструкции ГРП</t>
  </si>
  <si>
    <t>ГОСТ:Приказ Минприроды России №195 от 30.06.2009 г., ПБ 03-246-98, РД 12-608-03, «Методика проведения экспертизы промышленной безопасности и технического д</t>
  </si>
  <si>
    <t>Работы по внесению сведений в государственный кадастр о местоположении границ охранных зон газораспределительных сетей</t>
  </si>
  <si>
    <t>ГОСТ:Земельный кодекс РФ; ФЗ от 18.06.2001 №78-ФЗ; ФЗ от 24 июля 2007 г.N 221-ФЗ</t>
  </si>
  <si>
    <t>Работы по оформлению технического паспорта на газопровод</t>
  </si>
  <si>
    <t>Работы по составлению цифровой топографической карты</t>
  </si>
  <si>
    <t>Компьютер персональный</t>
  </si>
  <si>
    <t>Услуга по пультовой охране помещений силами ЧОО</t>
  </si>
  <si>
    <t>ГОСТ:Гл.39 ГК РФ</t>
  </si>
  <si>
    <t>Услуга по физической охране здания</t>
  </si>
  <si>
    <t>Услуга страхования добровольное медицинское</t>
  </si>
  <si>
    <t>ГОСТ:Закон РФ "Об организации страхового дела в Российской Федерации"
 от 27.11.1992 N 4015-1 ФЗ "Об обязательном медицинском страховании в Российской Феде</t>
  </si>
  <si>
    <t>Эмаль ПФ 115</t>
  </si>
  <si>
    <t>эмаль</t>
  </si>
  <si>
    <t>желтая</t>
  </si>
  <si>
    <t>красная</t>
  </si>
  <si>
    <t>черная</t>
  </si>
  <si>
    <t>серая</t>
  </si>
  <si>
    <t>зеленая</t>
  </si>
  <si>
    <t>голубая</t>
  </si>
  <si>
    <t>белая</t>
  </si>
  <si>
    <t>спг</t>
  </si>
  <si>
    <t>пенза</t>
  </si>
  <si>
    <t>бессоновка</t>
  </si>
  <si>
    <t>мокшан</t>
  </si>
  <si>
    <t>кондоль</t>
  </si>
  <si>
    <t>шемышейка</t>
  </si>
  <si>
    <t>коричневая</t>
  </si>
  <si>
    <t>ГОСТ:ГОСТ Р 51330.0-99;ГОСТ Р 51330.1-99;ГОСТ Р 51330.8-99;ГОСТ Р 51330.10-99</t>
  </si>
  <si>
    <t>литкор</t>
  </si>
  <si>
    <t>скрив</t>
  </si>
  <si>
    <t>ПВХ</t>
  </si>
  <si>
    <t>полилен</t>
  </si>
  <si>
    <t>праймер</t>
  </si>
  <si>
    <t>битум</t>
  </si>
  <si>
    <t>свёрла</t>
  </si>
  <si>
    <t>25х920</t>
  </si>
  <si>
    <t>32х920</t>
  </si>
  <si>
    <t>40х920</t>
  </si>
  <si>
    <t>45х920</t>
  </si>
  <si>
    <t>55х920</t>
  </si>
  <si>
    <t>65х920</t>
  </si>
  <si>
    <t>80х920</t>
  </si>
  <si>
    <t>10х260</t>
  </si>
  <si>
    <t>12х210</t>
  </si>
  <si>
    <t>14х260</t>
  </si>
  <si>
    <t>сверла по дереву</t>
  </si>
  <si>
    <t>коронки победитовые</t>
  </si>
  <si>
    <t>зубило</t>
  </si>
  <si>
    <t>L 500</t>
  </si>
  <si>
    <t>sds-max</t>
  </si>
  <si>
    <t>sds-plus</t>
  </si>
  <si>
    <t>скбипп</t>
  </si>
  <si>
    <t>кисти</t>
  </si>
  <si>
    <t>ванночки</t>
  </si>
  <si>
    <t>кисть 25</t>
  </si>
  <si>
    <t>кисть 50</t>
  </si>
  <si>
    <t>кисть 75</t>
  </si>
  <si>
    <t>валик 250/8</t>
  </si>
  <si>
    <t>валик 240/6</t>
  </si>
  <si>
    <t>валик 180</t>
  </si>
  <si>
    <t>кисть плоская</t>
  </si>
  <si>
    <t>ГОСТ:ГОСТ 12.2.007.8-75, ГОСТ Р 51526-99</t>
  </si>
  <si>
    <t>ГОСТ:ГОСТ Р МЭК 62040-1-12009,ГОСТ Р МЭК 62040-1-2-2009</t>
  </si>
  <si>
    <t>ГОСТ:ГОСТ 530-2007</t>
  </si>
  <si>
    <t>ГОСТ:Требуется сертификат соответствия в системе добровольной сертификации ГАЗСЕРТ; ГОСТ Р 53672-2009</t>
  </si>
  <si>
    <t>ГОСТ:ТУ 5855-001-0090527011-2005</t>
  </si>
  <si>
    <t>ГОСТ:Требуется сертификат соответствия в системе добровольной сертификации ГАЗСЕРТ, ТУ4859-029-36214188-2</t>
  </si>
  <si>
    <t>ГОСТ:ГОСТ 26963-86</t>
  </si>
  <si>
    <t>ГОСТ:ГОСТ 2405-88</t>
  </si>
  <si>
    <t>Лента изоляционная</t>
  </si>
  <si>
    <t>ГОСТ:ГОСТ 9.602-2005, ТУ 2245-003-55857963-2006</t>
  </si>
  <si>
    <t>Тонна; метрическая тонна (1000 кг)</t>
  </si>
  <si>
    <t>ГОСТ:ГОСТ 10084-73</t>
  </si>
  <si>
    <t>ГОСТ:ГОСТ 8736-93</t>
  </si>
  <si>
    <t>кубический метр</t>
  </si>
  <si>
    <t>ГОСТ:ГОСТ Р МЭК 60950-1-2009,ГОСТ Р 51318.22-2006,ГОСТ Р 51318.24-99,ГОСТ Р 51317.3.2-2006,ГОСТ Р 51317.3</t>
  </si>
  <si>
    <t>ГОСТ:ГОСТ 8267-93</t>
  </si>
  <si>
    <t>ГОСТ:ГОСТ 6465-76</t>
  </si>
  <si>
    <t>килограмм</t>
  </si>
  <si>
    <t>Литкор</t>
  </si>
  <si>
    <t>Праймер</t>
  </si>
  <si>
    <t>Требуется сертификат соответствия в системе добровольной сертификации ГАЗСЕРТ ТУ 5775-001-01297858-0</t>
  </si>
  <si>
    <t>труба</t>
  </si>
  <si>
    <t>сэхз</t>
  </si>
  <si>
    <t>15х2,8</t>
  </si>
  <si>
    <t>20х2,8</t>
  </si>
  <si>
    <t>25х3,2</t>
  </si>
  <si>
    <t>32х3,2</t>
  </si>
  <si>
    <t>40х3,5</t>
  </si>
  <si>
    <t>57х3,5</t>
  </si>
  <si>
    <t>76х3,5</t>
  </si>
  <si>
    <t>89х4</t>
  </si>
  <si>
    <t>108х4</t>
  </si>
  <si>
    <t>159х4,5</t>
  </si>
  <si>
    <t>219х5</t>
  </si>
  <si>
    <t>51.62</t>
  </si>
  <si>
    <t>51.70</t>
  </si>
  <si>
    <t>11.2014</t>
  </si>
  <si>
    <t>2015 г.</t>
  </si>
  <si>
    <t>02.2014</t>
  </si>
  <si>
    <t>Приобретение кондиционеров и услуги по монтажу</t>
  </si>
  <si>
    <t>23" (Тип ЖК-матрицы TFP AH-IPS)</t>
  </si>
  <si>
    <t>Молотки отбойные</t>
  </si>
  <si>
    <t>Перфораторы</t>
  </si>
  <si>
    <t>Разгонщик фланцевых соединений гидравлический</t>
  </si>
  <si>
    <t>Усилие: 17,2тс
Величина разгонки, первый клин: 0-27мм, второй клин: 25-50мм,
Диапазон диаметров разгоняемых фланцев по ГОСТ 12820-80: 225-1600мм
Рабочий объем: 0,16л
Рекомендуемый насос: Н 70.2. Автономное исполнение</t>
  </si>
  <si>
    <t>Стеллажи ЛДСП</t>
  </si>
  <si>
    <t>Работы</t>
  </si>
  <si>
    <t>01.2014</t>
  </si>
  <si>
    <t>03.2014</t>
  </si>
  <si>
    <t>51.36</t>
  </si>
  <si>
    <t>Новогодние подарки для детей сотрудников</t>
  </si>
  <si>
    <t>весом не менее 2000 граммов в упаковке в комплекте с мягкой игрушкой</t>
  </si>
  <si>
    <t>74.60.2</t>
  </si>
  <si>
    <t>04.2014</t>
  </si>
  <si>
    <t>12.2014</t>
  </si>
  <si>
    <t>05.2014</t>
  </si>
  <si>
    <t>2014</t>
  </si>
  <si>
    <t>07.2014</t>
  </si>
  <si>
    <t>06.2014</t>
  </si>
  <si>
    <t>09.2014</t>
  </si>
  <si>
    <t>Станции катодной защиты</t>
  </si>
  <si>
    <t>Анодные заземлители</t>
  </si>
  <si>
    <t>Газораспределительные шкафы и установки</t>
  </si>
  <si>
    <t>51.65.2</t>
  </si>
  <si>
    <t>Электроды графитовые трубчатые в комплекте с ниппелем. Длина 2500 мм.</t>
  </si>
  <si>
    <t>компл</t>
  </si>
  <si>
    <t>инверторные со встроенной системой телеметрии, интегрированной в аппаратно-программный комплекс, канал передачи данных GSM CSD</t>
  </si>
  <si>
    <t>Газорегуляторные шкафы и установки с регуляторами РДП и РДНК</t>
  </si>
  <si>
    <t>Перекладка (D=108  L=408 , D=57  L=320,п/э)</t>
  </si>
  <si>
    <t>Перекладка (с.д. D=108,L=355,п/э)</t>
  </si>
  <si>
    <t>Перекладка (D=219,L=355, п/э )</t>
  </si>
  <si>
    <t>2014 - 2015</t>
  </si>
  <si>
    <t>1 квартал</t>
  </si>
  <si>
    <t>2 квартал</t>
  </si>
  <si>
    <t>4 квартал</t>
  </si>
  <si>
    <t>8-8412-962591</t>
  </si>
  <si>
    <t>План закупок товаров, работ, услуг ОАО "Метан" на 2014 год.</t>
  </si>
  <si>
    <t>СМР Газопровод г. Пенза, кв. № 3 ул. Крупская-Леонова-Циолковского-Ленина       ( инв. №Г00001201)</t>
  </si>
  <si>
    <t>СМР Газопровод г. Пенза, ул. Гоголя - ул. Замойского ( до ул. Свердлова) (инв.№Г00001497)</t>
  </si>
  <si>
    <t xml:space="preserve">СМР Газопровод г. Пенза, ул. Гоголя ( от ул. Замойского  до ул. Свердлова),(  инв. № Г00001450)  </t>
  </si>
  <si>
    <t>Лицензия Microsoft WinSvrStd 2012 rus olp nl 2proc (право использ.1 физического и 2 вирт.экземпляров Windows Server на 2 физ.процессорах 1 физ.сервера</t>
  </si>
  <si>
    <t>Пенза</t>
  </si>
  <si>
    <t>Лицензия на ПО Kaspersky Endpoint Security для бизнеса Стандартный Russian Edition 500-999 Node 1 year Renewal License</t>
  </si>
  <si>
    <t>Обеспечение программное</t>
  </si>
  <si>
    <t>Офисный пакет приложений.Состав пакета: Word 2013, Excel 2013, PowerPoint 2013, OneNote 2013, Outlook 2013, Publisher 2013.</t>
  </si>
  <si>
    <t>Модуль формирования маршрутных карт</t>
  </si>
  <si>
    <t>Модуль формирования планшетов АДС</t>
  </si>
  <si>
    <t>52.48.13</t>
  </si>
  <si>
    <t>office@penzagorgaz.ru</t>
  </si>
  <si>
    <t>Интеграция 1 с в ГИС</t>
  </si>
  <si>
    <t>Разработка модуля формирования маршрутных карт</t>
  </si>
  <si>
    <t>Разработка модуля формирования планшетов АДС</t>
  </si>
  <si>
    <t>" 25 " декабря 2013 г</t>
  </si>
</sst>
</file>

<file path=xl/styles.xml><?xml version="1.0" encoding="utf-8"?>
<styleSheet xmlns="http://schemas.openxmlformats.org/spreadsheetml/2006/main">
  <numFmts count="3">
    <numFmt numFmtId="164" formatCode="0&quot;  &quot;"/>
    <numFmt numFmtId="165" formatCode="#,##0.000"/>
    <numFmt numFmtId="166" formatCode="0.000"/>
  </numFmts>
  <fonts count="7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10"/>
      <name val="Arial Cyr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2" fillId="0" borderId="0" xfId="0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right" vertical="top" wrapText="1"/>
    </xf>
    <xf numFmtId="0" fontId="2" fillId="0" borderId="1" xfId="0" applyNumberFormat="1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right"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left" vertical="top"/>
    </xf>
    <xf numFmtId="4" fontId="2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/>
    <xf numFmtId="0" fontId="2" fillId="0" borderId="0" xfId="0" applyFont="1" applyFill="1" applyBorder="1" applyAlignment="1">
      <alignment vertical="center"/>
    </xf>
    <xf numFmtId="4" fontId="4" fillId="0" borderId="1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right" vertical="top"/>
    </xf>
    <xf numFmtId="0" fontId="2" fillId="0" borderId="1" xfId="1" applyNumberFormat="1" applyFont="1" applyFill="1" applyBorder="1" applyAlignment="1">
      <alignment vertical="center"/>
    </xf>
    <xf numFmtId="0" fontId="2" fillId="0" borderId="0" xfId="0" applyFont="1" applyAlignment="1">
      <alignment horizontal="left" wrapText="1"/>
    </xf>
    <xf numFmtId="0" fontId="0" fillId="0" borderId="1" xfId="0" applyBorder="1"/>
    <xf numFmtId="0" fontId="5" fillId="0" borderId="1" xfId="0" applyFont="1" applyBorder="1"/>
    <xf numFmtId="0" fontId="0" fillId="0" borderId="1" xfId="0" applyFill="1" applyBorder="1"/>
    <xf numFmtId="0" fontId="0" fillId="0" borderId="0" xfId="0" applyBorder="1"/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0" fillId="0" borderId="0" xfId="0" applyFill="1" applyBorder="1"/>
    <xf numFmtId="4" fontId="2" fillId="0" borderId="0" xfId="0" applyNumberFormat="1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165" fontId="2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65" fontId="2" fillId="0" borderId="3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/>
    </xf>
    <xf numFmtId="165" fontId="2" fillId="0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left" wrapText="1"/>
    </xf>
    <xf numFmtId="1" fontId="2" fillId="0" borderId="3" xfId="0" applyNumberFormat="1" applyFont="1" applyBorder="1" applyAlignment="1">
      <alignment horizontal="left" wrapText="1"/>
    </xf>
    <xf numFmtId="1" fontId="2" fillId="0" borderId="4" xfId="0" applyNumberFormat="1" applyFont="1" applyBorder="1" applyAlignment="1">
      <alignment horizontal="left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2" fillId="0" borderId="1" xfId="3" applyFont="1" applyFill="1" applyBorder="1" applyAlignment="1" applyProtection="1">
      <alignment horizontal="left" vertical="top"/>
    </xf>
    <xf numFmtId="0" fontId="2" fillId="0" borderId="1" xfId="0" applyFont="1" applyFill="1" applyBorder="1" applyAlignment="1">
      <alignment horizontal="left" vertical="center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garantf1://79222.0/" TargetMode="External"/><Relationship Id="rId2" Type="http://schemas.openxmlformats.org/officeDocument/2006/relationships/hyperlink" Target="garantf1://66766.0/" TargetMode="External"/><Relationship Id="rId1" Type="http://schemas.openxmlformats.org/officeDocument/2006/relationships/hyperlink" Target="garantf1://85134.0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office@penzagorgaz.ru" TargetMode="External"/><Relationship Id="rId4" Type="http://schemas.openxmlformats.org/officeDocument/2006/relationships/hyperlink" Target="garantf1://79064.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9"/>
  <sheetViews>
    <sheetView tabSelected="1" zoomScaleNormal="100" workbookViewId="0">
      <pane ySplit="15" topLeftCell="A71" activePane="bottomLeft" state="frozen"/>
      <selection pane="bottomLeft" activeCell="N87" sqref="N87"/>
    </sheetView>
  </sheetViews>
  <sheetFormatPr defaultRowHeight="11.25"/>
  <cols>
    <col min="1" max="1" width="11" style="42" customWidth="1"/>
    <col min="2" max="2" width="7.7109375" style="1" customWidth="1"/>
    <col min="3" max="3" width="7.42578125" style="1" customWidth="1"/>
    <col min="4" max="4" width="36.140625" style="1" bestFit="1" customWidth="1"/>
    <col min="5" max="5" width="19.28515625" style="1" customWidth="1"/>
    <col min="6" max="6" width="7.5703125" style="1" customWidth="1"/>
    <col min="7" max="7" width="9.28515625" style="3" customWidth="1"/>
    <col min="8" max="8" width="9.85546875" style="2" customWidth="1"/>
    <col min="9" max="9" width="10.7109375" style="1" customWidth="1"/>
    <col min="10" max="10" width="11.7109375" style="1" customWidth="1"/>
    <col min="11" max="11" width="10.7109375" style="6" customWidth="1"/>
    <col min="12" max="12" width="14.85546875" style="5" customWidth="1"/>
    <col min="13" max="13" width="14.140625" style="1" customWidth="1"/>
    <col min="14" max="14" width="25.28515625" style="1" customWidth="1"/>
    <col min="15" max="15" width="8.85546875" style="1" customWidth="1"/>
    <col min="16" max="16384" width="9.140625" style="4"/>
  </cols>
  <sheetData>
    <row r="1" spans="1:15">
      <c r="M1" s="22"/>
      <c r="N1" s="22"/>
      <c r="O1" s="22"/>
    </row>
    <row r="2" spans="1:15">
      <c r="A2" s="81" t="s">
        <v>236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>
      <c r="M3" s="21"/>
      <c r="N3" s="21"/>
      <c r="O3" s="21"/>
    </row>
    <row r="4" spans="1:15">
      <c r="D4" s="30" t="s">
        <v>37</v>
      </c>
      <c r="E4" s="82" t="s">
        <v>44</v>
      </c>
      <c r="F4" s="82"/>
      <c r="G4" s="82"/>
      <c r="H4" s="82"/>
      <c r="I4" s="82"/>
      <c r="J4" s="82"/>
      <c r="K4" s="82"/>
      <c r="L4" s="82"/>
      <c r="M4" s="82"/>
      <c r="N4" s="22"/>
      <c r="O4" s="22"/>
    </row>
    <row r="5" spans="1:15">
      <c r="D5" s="30" t="s">
        <v>38</v>
      </c>
      <c r="E5" s="82" t="s">
        <v>45</v>
      </c>
      <c r="F5" s="82"/>
      <c r="G5" s="82"/>
      <c r="H5" s="82"/>
      <c r="I5" s="82"/>
      <c r="J5" s="82"/>
      <c r="K5" s="82"/>
      <c r="L5" s="82"/>
      <c r="M5" s="82"/>
      <c r="N5" s="22"/>
      <c r="O5" s="22"/>
    </row>
    <row r="6" spans="1:15">
      <c r="D6" s="30" t="s">
        <v>39</v>
      </c>
      <c r="E6" s="82" t="s">
        <v>235</v>
      </c>
      <c r="F6" s="82"/>
      <c r="G6" s="82"/>
      <c r="H6" s="82"/>
      <c r="I6" s="82"/>
      <c r="J6" s="82"/>
      <c r="K6" s="82"/>
      <c r="L6" s="82"/>
      <c r="M6" s="82"/>
      <c r="N6" s="22"/>
      <c r="O6" s="22"/>
    </row>
    <row r="7" spans="1:15">
      <c r="D7" s="30" t="s">
        <v>40</v>
      </c>
      <c r="E7" s="83" t="s">
        <v>248</v>
      </c>
      <c r="F7" s="82"/>
      <c r="G7" s="82"/>
      <c r="H7" s="82"/>
      <c r="I7" s="82"/>
      <c r="J7" s="82"/>
      <c r="K7" s="82"/>
      <c r="L7" s="82"/>
      <c r="M7" s="82"/>
      <c r="N7" s="22"/>
      <c r="O7" s="22"/>
    </row>
    <row r="8" spans="1:15">
      <c r="D8" s="30" t="s">
        <v>41</v>
      </c>
      <c r="E8" s="82">
        <v>5835013048</v>
      </c>
      <c r="F8" s="82"/>
      <c r="G8" s="82"/>
      <c r="H8" s="82"/>
      <c r="I8" s="82"/>
      <c r="J8" s="82"/>
      <c r="K8" s="82"/>
      <c r="L8" s="82"/>
      <c r="M8" s="82"/>
      <c r="N8" s="22"/>
      <c r="O8" s="22"/>
    </row>
    <row r="9" spans="1:15">
      <c r="D9" s="30" t="s">
        <v>42</v>
      </c>
      <c r="E9" s="82">
        <v>583501001</v>
      </c>
      <c r="F9" s="82"/>
      <c r="G9" s="82"/>
      <c r="H9" s="82"/>
      <c r="I9" s="82"/>
      <c r="J9" s="82"/>
      <c r="K9" s="82"/>
      <c r="L9" s="82"/>
      <c r="M9" s="82"/>
      <c r="N9" s="22"/>
      <c r="O9" s="22"/>
    </row>
    <row r="10" spans="1:15">
      <c r="A10" s="23"/>
      <c r="B10" s="23"/>
      <c r="C10" s="23"/>
      <c r="D10" s="30" t="s">
        <v>43</v>
      </c>
      <c r="E10" s="84">
        <v>56401373000</v>
      </c>
      <c r="F10" s="84"/>
      <c r="G10" s="84"/>
      <c r="H10" s="84"/>
      <c r="I10" s="84"/>
      <c r="J10" s="84"/>
      <c r="K10" s="84"/>
      <c r="L10" s="84"/>
      <c r="M10" s="84"/>
      <c r="N10" s="23"/>
      <c r="O10" s="23"/>
    </row>
    <row r="12" spans="1:15" s="42" customFormat="1">
      <c r="A12" s="78" t="s">
        <v>0</v>
      </c>
      <c r="B12" s="78" t="s">
        <v>1</v>
      </c>
      <c r="C12" s="78" t="s">
        <v>2</v>
      </c>
      <c r="D12" s="78" t="s">
        <v>3</v>
      </c>
      <c r="E12" s="78"/>
      <c r="F12" s="78"/>
      <c r="G12" s="78"/>
      <c r="H12" s="78"/>
      <c r="I12" s="78"/>
      <c r="J12" s="78"/>
      <c r="K12" s="78"/>
      <c r="L12" s="79" t="s">
        <v>11</v>
      </c>
      <c r="M12" s="79"/>
      <c r="N12" s="78" t="s">
        <v>4</v>
      </c>
      <c r="O12" s="78" t="s">
        <v>36</v>
      </c>
    </row>
    <row r="13" spans="1:15" s="42" customFormat="1">
      <c r="A13" s="78"/>
      <c r="B13" s="78"/>
      <c r="C13" s="78"/>
      <c r="D13" s="78" t="s">
        <v>5</v>
      </c>
      <c r="E13" s="78" t="s">
        <v>6</v>
      </c>
      <c r="F13" s="78" t="s">
        <v>7</v>
      </c>
      <c r="G13" s="78"/>
      <c r="H13" s="79" t="s">
        <v>8</v>
      </c>
      <c r="I13" s="78" t="s">
        <v>9</v>
      </c>
      <c r="J13" s="78"/>
      <c r="K13" s="79" t="s">
        <v>10</v>
      </c>
      <c r="L13" s="79" t="s">
        <v>15</v>
      </c>
      <c r="M13" s="78" t="s">
        <v>16</v>
      </c>
      <c r="N13" s="78"/>
      <c r="O13" s="78"/>
    </row>
    <row r="14" spans="1:15" s="42" customFormat="1" ht="22.5">
      <c r="A14" s="78"/>
      <c r="B14" s="78"/>
      <c r="C14" s="78"/>
      <c r="D14" s="78"/>
      <c r="E14" s="78"/>
      <c r="F14" s="41" t="s">
        <v>12</v>
      </c>
      <c r="G14" s="41" t="s">
        <v>13</v>
      </c>
      <c r="H14" s="79"/>
      <c r="I14" s="41" t="s">
        <v>14</v>
      </c>
      <c r="J14" s="41" t="s">
        <v>13</v>
      </c>
      <c r="K14" s="79"/>
      <c r="L14" s="79"/>
      <c r="M14" s="78"/>
      <c r="N14" s="78"/>
      <c r="O14" s="78"/>
    </row>
    <row r="15" spans="1:15" s="42" customFormat="1">
      <c r="A15" s="41">
        <v>1</v>
      </c>
      <c r="B15" s="41">
        <v>2</v>
      </c>
      <c r="C15" s="41">
        <v>3</v>
      </c>
      <c r="D15" s="41">
        <v>4</v>
      </c>
      <c r="E15" s="41">
        <v>5</v>
      </c>
      <c r="F15" s="41">
        <v>6</v>
      </c>
      <c r="G15" s="41">
        <v>7</v>
      </c>
      <c r="H15" s="41">
        <v>8</v>
      </c>
      <c r="I15" s="41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1">
        <v>15</v>
      </c>
    </row>
    <row r="16" spans="1:15" s="3" customFormat="1">
      <c r="A16" s="80" t="s">
        <v>29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</row>
    <row r="17" spans="1:19" s="3" customFormat="1">
      <c r="A17" s="75" t="s">
        <v>232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</row>
    <row r="18" spans="1:19" s="3" customFormat="1" ht="101.25">
      <c r="A18" s="49">
        <v>1</v>
      </c>
      <c r="B18" s="7" t="s">
        <v>23</v>
      </c>
      <c r="C18" s="8">
        <v>3410000</v>
      </c>
      <c r="D18" s="67" t="s">
        <v>72</v>
      </c>
      <c r="E18" s="7" t="s">
        <v>74</v>
      </c>
      <c r="F18" s="9">
        <v>796</v>
      </c>
      <c r="G18" s="18" t="s">
        <v>18</v>
      </c>
      <c r="H18" s="47">
        <v>1</v>
      </c>
      <c r="I18" s="7">
        <v>56401000000</v>
      </c>
      <c r="J18" s="7" t="s">
        <v>17</v>
      </c>
      <c r="K18" s="11">
        <v>449000</v>
      </c>
      <c r="L18" s="12" t="s">
        <v>207</v>
      </c>
      <c r="M18" s="12" t="s">
        <v>198</v>
      </c>
      <c r="N18" s="7" t="s">
        <v>27</v>
      </c>
      <c r="O18" s="10" t="s">
        <v>61</v>
      </c>
      <c r="P18" s="4"/>
      <c r="Q18" s="4"/>
      <c r="R18" s="4"/>
      <c r="S18" s="4"/>
    </row>
    <row r="19" spans="1:19" s="3" customFormat="1">
      <c r="A19" s="49">
        <v>2</v>
      </c>
      <c r="B19" s="7" t="s">
        <v>28</v>
      </c>
      <c r="C19" s="8">
        <v>3610000</v>
      </c>
      <c r="D19" s="68" t="s">
        <v>87</v>
      </c>
      <c r="E19" s="39" t="s">
        <v>88</v>
      </c>
      <c r="F19" s="38">
        <v>796</v>
      </c>
      <c r="G19" s="37" t="s">
        <v>78</v>
      </c>
      <c r="H19" s="48">
        <v>53</v>
      </c>
      <c r="I19" s="7">
        <v>56401000000</v>
      </c>
      <c r="J19" s="7" t="s">
        <v>17</v>
      </c>
      <c r="K19" s="40">
        <v>227622</v>
      </c>
      <c r="L19" s="12" t="s">
        <v>198</v>
      </c>
      <c r="M19" s="12" t="s">
        <v>208</v>
      </c>
      <c r="N19" s="7" t="s">
        <v>27</v>
      </c>
      <c r="O19" s="37" t="s">
        <v>80</v>
      </c>
      <c r="P19" s="31"/>
      <c r="Q19" s="31"/>
      <c r="R19" s="31"/>
      <c r="S19" s="31"/>
    </row>
    <row r="20" spans="1:19" s="3" customFormat="1">
      <c r="A20" s="49">
        <v>3</v>
      </c>
      <c r="B20" s="39" t="s">
        <v>195</v>
      </c>
      <c r="C20" s="39">
        <v>3313111</v>
      </c>
      <c r="D20" s="68" t="s">
        <v>89</v>
      </c>
      <c r="E20" s="39" t="s">
        <v>167</v>
      </c>
      <c r="F20" s="38">
        <v>796</v>
      </c>
      <c r="G20" s="37" t="s">
        <v>78</v>
      </c>
      <c r="H20" s="48">
        <v>392</v>
      </c>
      <c r="I20" s="7">
        <v>56401000000</v>
      </c>
      <c r="J20" s="7" t="s">
        <v>17</v>
      </c>
      <c r="K20" s="40">
        <v>148326</v>
      </c>
      <c r="L20" s="12" t="s">
        <v>198</v>
      </c>
      <c r="M20" s="12" t="s">
        <v>208</v>
      </c>
      <c r="N20" s="7" t="s">
        <v>27</v>
      </c>
      <c r="O20" s="37" t="s">
        <v>80</v>
      </c>
      <c r="P20" s="31"/>
      <c r="Q20" s="31"/>
      <c r="R20" s="31"/>
      <c r="S20" s="31"/>
    </row>
    <row r="21" spans="1:19">
      <c r="A21" s="49">
        <v>4</v>
      </c>
      <c r="B21" s="7" t="s">
        <v>194</v>
      </c>
      <c r="C21" s="8">
        <v>2947010</v>
      </c>
      <c r="D21" s="39" t="s">
        <v>201</v>
      </c>
      <c r="E21" s="39" t="s">
        <v>171</v>
      </c>
      <c r="F21" s="38">
        <v>796</v>
      </c>
      <c r="G21" s="37" t="s">
        <v>78</v>
      </c>
      <c r="H21" s="48">
        <v>3</v>
      </c>
      <c r="I21" s="7">
        <v>56401000000</v>
      </c>
      <c r="J21" s="7" t="s">
        <v>17</v>
      </c>
      <c r="K21" s="40">
        <v>127560</v>
      </c>
      <c r="L21" s="12" t="s">
        <v>198</v>
      </c>
      <c r="M21" s="12" t="s">
        <v>208</v>
      </c>
      <c r="N21" s="7" t="s">
        <v>27</v>
      </c>
      <c r="O21" s="37" t="s">
        <v>80</v>
      </c>
      <c r="P21" s="31"/>
      <c r="Q21" s="31"/>
      <c r="R21" s="31"/>
      <c r="S21" s="31"/>
    </row>
    <row r="22" spans="1:19">
      <c r="A22" s="49">
        <v>5</v>
      </c>
      <c r="B22" s="7" t="s">
        <v>194</v>
      </c>
      <c r="C22" s="8">
        <v>2947010</v>
      </c>
      <c r="D22" s="39" t="s">
        <v>202</v>
      </c>
      <c r="E22" s="39" t="s">
        <v>171</v>
      </c>
      <c r="F22" s="38">
        <v>796</v>
      </c>
      <c r="G22" s="37" t="s">
        <v>78</v>
      </c>
      <c r="H22" s="48">
        <v>7</v>
      </c>
      <c r="I22" s="7">
        <v>56401000000</v>
      </c>
      <c r="J22" s="7" t="s">
        <v>17</v>
      </c>
      <c r="K22" s="40">
        <v>155760</v>
      </c>
      <c r="L22" s="12" t="s">
        <v>198</v>
      </c>
      <c r="M22" s="12" t="s">
        <v>208</v>
      </c>
      <c r="N22" s="7" t="s">
        <v>27</v>
      </c>
      <c r="O22" s="37" t="s">
        <v>80</v>
      </c>
      <c r="P22" s="31"/>
      <c r="Q22" s="31"/>
      <c r="R22" s="31"/>
      <c r="S22" s="31"/>
    </row>
    <row r="23" spans="1:19" ht="45">
      <c r="A23" s="49">
        <v>6</v>
      </c>
      <c r="B23" s="7" t="s">
        <v>32</v>
      </c>
      <c r="C23" s="63">
        <v>2944124</v>
      </c>
      <c r="D23" s="7" t="s">
        <v>222</v>
      </c>
      <c r="E23" s="7" t="s">
        <v>227</v>
      </c>
      <c r="F23" s="9">
        <v>796</v>
      </c>
      <c r="G23" s="10" t="s">
        <v>18</v>
      </c>
      <c r="H23" s="13">
        <v>18</v>
      </c>
      <c r="I23" s="7">
        <v>56401000000</v>
      </c>
      <c r="J23" s="7" t="s">
        <v>17</v>
      </c>
      <c r="K23" s="11">
        <v>4044391.0000000005</v>
      </c>
      <c r="L23" s="12" t="s">
        <v>198</v>
      </c>
      <c r="M23" s="12" t="s">
        <v>215</v>
      </c>
      <c r="N23" s="7" t="s">
        <v>27</v>
      </c>
      <c r="O23" s="37" t="s">
        <v>80</v>
      </c>
    </row>
    <row r="24" spans="1:19" ht="90">
      <c r="A24" s="49">
        <v>7</v>
      </c>
      <c r="B24" s="7" t="s">
        <v>223</v>
      </c>
      <c r="C24" s="63">
        <v>2944148</v>
      </c>
      <c r="D24" s="7" t="s">
        <v>220</v>
      </c>
      <c r="E24" s="7" t="s">
        <v>226</v>
      </c>
      <c r="F24" s="9">
        <v>796</v>
      </c>
      <c r="G24" s="10" t="s">
        <v>18</v>
      </c>
      <c r="H24" s="13">
        <v>14</v>
      </c>
      <c r="I24" s="7">
        <v>56401000000</v>
      </c>
      <c r="J24" s="7" t="s">
        <v>17</v>
      </c>
      <c r="K24" s="11">
        <v>1029084</v>
      </c>
      <c r="L24" s="12" t="s">
        <v>198</v>
      </c>
      <c r="M24" s="12" t="s">
        <v>215</v>
      </c>
      <c r="N24" s="7" t="s">
        <v>27</v>
      </c>
      <c r="O24" s="37" t="s">
        <v>80</v>
      </c>
    </row>
    <row r="25" spans="1:19" ht="33.75">
      <c r="A25" s="49">
        <v>8</v>
      </c>
      <c r="B25" s="7" t="s">
        <v>57</v>
      </c>
      <c r="C25" s="8">
        <v>4020000</v>
      </c>
      <c r="D25" s="7" t="s">
        <v>53</v>
      </c>
      <c r="E25" s="7" t="s">
        <v>68</v>
      </c>
      <c r="F25" s="9" t="s">
        <v>55</v>
      </c>
      <c r="G25" s="18" t="s">
        <v>54</v>
      </c>
      <c r="H25" s="47">
        <v>180000</v>
      </c>
      <c r="I25" s="7">
        <v>56401000000</v>
      </c>
      <c r="J25" s="7" t="s">
        <v>17</v>
      </c>
      <c r="K25" s="11">
        <v>2700000</v>
      </c>
      <c r="L25" s="12" t="s">
        <v>198</v>
      </c>
      <c r="M25" s="12" t="s">
        <v>52</v>
      </c>
      <c r="N25" s="7" t="s">
        <v>27</v>
      </c>
      <c r="O25" s="10" t="s">
        <v>35</v>
      </c>
    </row>
    <row r="26" spans="1:19" ht="22.5">
      <c r="A26" s="49">
        <v>9</v>
      </c>
      <c r="B26" s="19" t="s">
        <v>30</v>
      </c>
      <c r="C26" s="17">
        <v>1413000</v>
      </c>
      <c r="D26" s="39" t="s">
        <v>20</v>
      </c>
      <c r="E26" s="39" t="s">
        <v>172</v>
      </c>
      <c r="F26" s="38">
        <v>113</v>
      </c>
      <c r="G26" s="37" t="s">
        <v>173</v>
      </c>
      <c r="H26" s="48">
        <v>1300</v>
      </c>
      <c r="I26" s="7">
        <v>56401000000</v>
      </c>
      <c r="J26" s="7" t="s">
        <v>17</v>
      </c>
      <c r="K26" s="40">
        <v>455000</v>
      </c>
      <c r="L26" s="12" t="s">
        <v>208</v>
      </c>
      <c r="M26" s="12" t="s">
        <v>216</v>
      </c>
      <c r="N26" s="7" t="s">
        <v>27</v>
      </c>
      <c r="O26" s="37" t="s">
        <v>80</v>
      </c>
      <c r="P26" s="31"/>
      <c r="Q26" s="31"/>
      <c r="R26" s="31"/>
      <c r="S26" s="31"/>
    </row>
    <row r="27" spans="1:19">
      <c r="A27" s="49">
        <v>10</v>
      </c>
      <c r="B27" s="19" t="s">
        <v>30</v>
      </c>
      <c r="C27" s="17">
        <v>1413000</v>
      </c>
      <c r="D27" s="39" t="s">
        <v>19</v>
      </c>
      <c r="E27" s="39" t="s">
        <v>175</v>
      </c>
      <c r="F27" s="15" t="s">
        <v>56</v>
      </c>
      <c r="G27" s="20" t="s">
        <v>50</v>
      </c>
      <c r="H27" s="48">
        <v>755</v>
      </c>
      <c r="I27" s="7">
        <v>56401000000</v>
      </c>
      <c r="J27" s="7" t="s">
        <v>17</v>
      </c>
      <c r="K27" s="40">
        <v>712720</v>
      </c>
      <c r="L27" s="12" t="s">
        <v>208</v>
      </c>
      <c r="M27" s="12" t="s">
        <v>216</v>
      </c>
      <c r="N27" s="7" t="s">
        <v>27</v>
      </c>
      <c r="O27" s="37" t="s">
        <v>80</v>
      </c>
      <c r="P27" s="31"/>
      <c r="Q27" s="31"/>
      <c r="R27" s="31"/>
      <c r="S27" s="31"/>
    </row>
    <row r="28" spans="1:19" ht="22.5">
      <c r="A28" s="49">
        <v>11</v>
      </c>
      <c r="B28" s="39" t="s">
        <v>195</v>
      </c>
      <c r="C28" s="39">
        <v>2917353</v>
      </c>
      <c r="D28" s="39" t="s">
        <v>82</v>
      </c>
      <c r="E28" s="39" t="s">
        <v>164</v>
      </c>
      <c r="F28" s="38">
        <v>796</v>
      </c>
      <c r="G28" s="37" t="s">
        <v>78</v>
      </c>
      <c r="H28" s="48">
        <v>30</v>
      </c>
      <c r="I28" s="7">
        <v>56401000000</v>
      </c>
      <c r="J28" s="7" t="s">
        <v>17</v>
      </c>
      <c r="K28" s="40">
        <v>180000</v>
      </c>
      <c r="L28" s="12" t="s">
        <v>208</v>
      </c>
      <c r="M28" s="12" t="s">
        <v>208</v>
      </c>
      <c r="N28" s="7" t="s">
        <v>27</v>
      </c>
      <c r="O28" s="37" t="s">
        <v>80</v>
      </c>
      <c r="P28" s="31"/>
      <c r="Q28" s="31"/>
      <c r="R28" s="31"/>
      <c r="S28" s="31"/>
    </row>
    <row r="29" spans="1:19" ht="45">
      <c r="A29" s="49">
        <v>12</v>
      </c>
      <c r="B29" s="7" t="s">
        <v>64</v>
      </c>
      <c r="C29" s="8">
        <v>3315651</v>
      </c>
      <c r="D29" s="7" t="s">
        <v>73</v>
      </c>
      <c r="E29" s="39" t="s">
        <v>126</v>
      </c>
      <c r="F29" s="38">
        <v>796</v>
      </c>
      <c r="G29" s="37" t="s">
        <v>78</v>
      </c>
      <c r="H29" s="47">
        <v>19</v>
      </c>
      <c r="I29" s="7">
        <v>56401000000</v>
      </c>
      <c r="J29" s="7" t="s">
        <v>17</v>
      </c>
      <c r="K29" s="11">
        <v>330164</v>
      </c>
      <c r="L29" s="12" t="s">
        <v>208</v>
      </c>
      <c r="M29" s="12" t="s">
        <v>213</v>
      </c>
      <c r="N29" s="7" t="s">
        <v>27</v>
      </c>
      <c r="O29" s="10" t="s">
        <v>80</v>
      </c>
    </row>
    <row r="30" spans="1:19" ht="22.5">
      <c r="A30" s="49">
        <v>13</v>
      </c>
      <c r="B30" s="7" t="s">
        <v>194</v>
      </c>
      <c r="C30" s="7">
        <v>2947010</v>
      </c>
      <c r="D30" s="7" t="s">
        <v>75</v>
      </c>
      <c r="E30" s="7" t="s">
        <v>160</v>
      </c>
      <c r="F30" s="36">
        <v>796</v>
      </c>
      <c r="G30" s="18" t="s">
        <v>78</v>
      </c>
      <c r="H30" s="47">
        <v>4</v>
      </c>
      <c r="I30" s="7">
        <v>56401000000</v>
      </c>
      <c r="J30" s="7" t="s">
        <v>17</v>
      </c>
      <c r="K30" s="11">
        <v>151984</v>
      </c>
      <c r="L30" s="12" t="s">
        <v>208</v>
      </c>
      <c r="M30" s="12" t="s">
        <v>213</v>
      </c>
      <c r="N30" s="7" t="s">
        <v>27</v>
      </c>
      <c r="O30" s="10" t="s">
        <v>80</v>
      </c>
    </row>
    <row r="31" spans="1:19" s="31" customFormat="1" ht="33.75" collapsed="1">
      <c r="A31" s="49">
        <v>14</v>
      </c>
      <c r="B31" s="7" t="s">
        <v>46</v>
      </c>
      <c r="C31" s="8">
        <v>3020550</v>
      </c>
      <c r="D31" s="7" t="s">
        <v>76</v>
      </c>
      <c r="E31" s="7" t="s">
        <v>161</v>
      </c>
      <c r="F31" s="36">
        <v>796</v>
      </c>
      <c r="G31" s="18" t="s">
        <v>78</v>
      </c>
      <c r="H31" s="47">
        <v>33</v>
      </c>
      <c r="I31" s="7">
        <v>56401000000</v>
      </c>
      <c r="J31" s="7" t="s">
        <v>17</v>
      </c>
      <c r="K31" s="11">
        <v>162840</v>
      </c>
      <c r="L31" s="12" t="s">
        <v>208</v>
      </c>
      <c r="M31" s="12" t="s">
        <v>213</v>
      </c>
      <c r="N31" s="7" t="s">
        <v>27</v>
      </c>
      <c r="O31" s="37" t="s">
        <v>79</v>
      </c>
      <c r="P31" s="4"/>
      <c r="Q31" s="4"/>
      <c r="R31" s="4"/>
      <c r="S31" s="4"/>
    </row>
    <row r="32" spans="1:19" s="31" customFormat="1" ht="67.5" collapsed="1">
      <c r="A32" s="49">
        <v>15</v>
      </c>
      <c r="B32" s="7" t="s">
        <v>32</v>
      </c>
      <c r="C32" s="63">
        <v>2944124</v>
      </c>
      <c r="D32" s="39" t="s">
        <v>81</v>
      </c>
      <c r="E32" s="39" t="s">
        <v>163</v>
      </c>
      <c r="F32" s="38">
        <v>796</v>
      </c>
      <c r="G32" s="37" t="s">
        <v>78</v>
      </c>
      <c r="H32" s="48">
        <v>15</v>
      </c>
      <c r="I32" s="7">
        <v>56401000000</v>
      </c>
      <c r="J32" s="7" t="s">
        <v>17</v>
      </c>
      <c r="K32" s="40">
        <v>189783.86</v>
      </c>
      <c r="L32" s="12" t="s">
        <v>208</v>
      </c>
      <c r="M32" s="12" t="s">
        <v>213</v>
      </c>
      <c r="N32" s="7" t="s">
        <v>27</v>
      </c>
      <c r="O32" s="37" t="s">
        <v>80</v>
      </c>
    </row>
    <row r="33" spans="1:19" s="31" customFormat="1" ht="45">
      <c r="A33" s="49">
        <v>16</v>
      </c>
      <c r="B33" s="7" t="s">
        <v>48</v>
      </c>
      <c r="C33" s="8">
        <v>2699040</v>
      </c>
      <c r="D33" s="39" t="s">
        <v>168</v>
      </c>
      <c r="E33" s="39" t="s">
        <v>169</v>
      </c>
      <c r="F33" s="38">
        <v>168</v>
      </c>
      <c r="G33" s="37" t="s">
        <v>170</v>
      </c>
      <c r="H33" s="48">
        <v>6.66</v>
      </c>
      <c r="I33" s="7">
        <v>56401000000</v>
      </c>
      <c r="J33" s="7" t="s">
        <v>17</v>
      </c>
      <c r="K33" s="40">
        <v>1062300</v>
      </c>
      <c r="L33" s="12" t="s">
        <v>208</v>
      </c>
      <c r="M33" s="12" t="s">
        <v>213</v>
      </c>
      <c r="N33" s="7" t="s">
        <v>27</v>
      </c>
      <c r="O33" s="37" t="s">
        <v>80</v>
      </c>
    </row>
    <row r="34" spans="1:19" s="31" customFormat="1" ht="90" collapsed="1">
      <c r="A34" s="49">
        <v>17</v>
      </c>
      <c r="B34" s="65" t="s">
        <v>247</v>
      </c>
      <c r="C34" s="69">
        <v>7260011</v>
      </c>
      <c r="D34" s="65" t="s">
        <v>240</v>
      </c>
      <c r="E34" s="65" t="s">
        <v>240</v>
      </c>
      <c r="F34" s="9">
        <v>796</v>
      </c>
      <c r="G34" s="18" t="s">
        <v>18</v>
      </c>
      <c r="H34" s="66">
        <v>4</v>
      </c>
      <c r="I34" s="7">
        <v>56401000000</v>
      </c>
      <c r="J34" s="65" t="s">
        <v>241</v>
      </c>
      <c r="K34" s="40">
        <v>115640</v>
      </c>
      <c r="L34" s="12" t="s">
        <v>208</v>
      </c>
      <c r="M34" s="12" t="s">
        <v>213</v>
      </c>
      <c r="N34" s="7" t="s">
        <v>27</v>
      </c>
      <c r="O34" s="10" t="s">
        <v>61</v>
      </c>
      <c r="P34" s="3"/>
      <c r="Q34" s="3"/>
      <c r="R34" s="3"/>
      <c r="S34" s="3"/>
    </row>
    <row r="35" spans="1:19" s="31" customFormat="1" ht="67.5">
      <c r="A35" s="49">
        <v>18</v>
      </c>
      <c r="B35" s="65" t="s">
        <v>247</v>
      </c>
      <c r="C35" s="69">
        <v>7260000</v>
      </c>
      <c r="D35" s="65" t="s">
        <v>242</v>
      </c>
      <c r="E35" s="65" t="s">
        <v>242</v>
      </c>
      <c r="F35" s="9">
        <v>796</v>
      </c>
      <c r="G35" s="18" t="s">
        <v>18</v>
      </c>
      <c r="H35" s="66">
        <v>7</v>
      </c>
      <c r="I35" s="7">
        <v>56401000000</v>
      </c>
      <c r="J35" s="65" t="s">
        <v>241</v>
      </c>
      <c r="K35" s="40">
        <v>110670</v>
      </c>
      <c r="L35" s="12" t="s">
        <v>208</v>
      </c>
      <c r="M35" s="12" t="s">
        <v>213</v>
      </c>
      <c r="N35" s="7" t="s">
        <v>27</v>
      </c>
      <c r="O35" s="10" t="s">
        <v>61</v>
      </c>
      <c r="P35" s="3"/>
      <c r="Q35" s="3"/>
      <c r="R35" s="3"/>
      <c r="S35" s="3"/>
    </row>
    <row r="36" spans="1:19" s="31" customFormat="1" ht="67.5">
      <c r="A36" s="49">
        <v>19</v>
      </c>
      <c r="B36" s="65" t="s">
        <v>247</v>
      </c>
      <c r="C36" s="65">
        <v>7260000</v>
      </c>
      <c r="D36" s="65" t="s">
        <v>243</v>
      </c>
      <c r="E36" s="65" t="s">
        <v>244</v>
      </c>
      <c r="F36" s="9">
        <v>796</v>
      </c>
      <c r="G36" s="18" t="s">
        <v>18</v>
      </c>
      <c r="H36" s="66">
        <v>45</v>
      </c>
      <c r="I36" s="7">
        <v>56401000000</v>
      </c>
      <c r="J36" s="65" t="s">
        <v>241</v>
      </c>
      <c r="K36" s="40">
        <v>566400</v>
      </c>
      <c r="L36" s="12" t="s">
        <v>208</v>
      </c>
      <c r="M36" s="12" t="s">
        <v>213</v>
      </c>
      <c r="N36" s="7" t="s">
        <v>27</v>
      </c>
      <c r="O36" s="10" t="s">
        <v>61</v>
      </c>
      <c r="P36" s="3"/>
      <c r="Q36" s="3"/>
      <c r="R36" s="3"/>
      <c r="S36" s="3"/>
    </row>
    <row r="37" spans="1:19" s="31" customFormat="1" ht="56.25">
      <c r="A37" s="49">
        <v>20</v>
      </c>
      <c r="B37" s="7" t="s">
        <v>48</v>
      </c>
      <c r="C37" s="8">
        <v>2699040</v>
      </c>
      <c r="D37" s="39" t="s">
        <v>179</v>
      </c>
      <c r="E37" s="39" t="s">
        <v>180</v>
      </c>
      <c r="F37" s="38">
        <v>168</v>
      </c>
      <c r="G37" s="37" t="s">
        <v>170</v>
      </c>
      <c r="H37" s="48">
        <v>0.82499999999999996</v>
      </c>
      <c r="I37" s="7">
        <v>56401000000</v>
      </c>
      <c r="J37" s="7" t="s">
        <v>17</v>
      </c>
      <c r="K37" s="40">
        <v>103125</v>
      </c>
      <c r="L37" s="12" t="s">
        <v>208</v>
      </c>
      <c r="M37" s="12" t="s">
        <v>213</v>
      </c>
      <c r="N37" s="7" t="s">
        <v>27</v>
      </c>
      <c r="O37" s="37" t="s">
        <v>80</v>
      </c>
    </row>
    <row r="38" spans="1:19" s="31" customFormat="1">
      <c r="A38" s="49">
        <v>21</v>
      </c>
      <c r="B38" s="7" t="s">
        <v>24</v>
      </c>
      <c r="C38" s="8">
        <v>2422000</v>
      </c>
      <c r="D38" s="39" t="s">
        <v>110</v>
      </c>
      <c r="E38" s="39" t="s">
        <v>176</v>
      </c>
      <c r="F38" s="38">
        <v>166</v>
      </c>
      <c r="G38" s="37" t="s">
        <v>177</v>
      </c>
      <c r="H38" s="48">
        <v>7500</v>
      </c>
      <c r="I38" s="7">
        <v>56401000000</v>
      </c>
      <c r="J38" s="7" t="s">
        <v>17</v>
      </c>
      <c r="K38" s="40">
        <v>675000</v>
      </c>
      <c r="L38" s="12" t="s">
        <v>208</v>
      </c>
      <c r="M38" s="12" t="s">
        <v>213</v>
      </c>
      <c r="N38" s="7" t="s">
        <v>27</v>
      </c>
      <c r="O38" s="37" t="s">
        <v>80</v>
      </c>
    </row>
    <row r="39" spans="1:19" s="31" customFormat="1" ht="45">
      <c r="A39" s="49">
        <v>22</v>
      </c>
      <c r="B39" s="7" t="s">
        <v>22</v>
      </c>
      <c r="C39" s="8">
        <v>2944148</v>
      </c>
      <c r="D39" s="7" t="s">
        <v>221</v>
      </c>
      <c r="E39" s="7" t="s">
        <v>224</v>
      </c>
      <c r="F39" s="9">
        <v>839</v>
      </c>
      <c r="G39" s="10" t="s">
        <v>225</v>
      </c>
      <c r="H39" s="62">
        <v>364</v>
      </c>
      <c r="I39" s="7">
        <v>56401000000</v>
      </c>
      <c r="J39" s="7" t="s">
        <v>17</v>
      </c>
      <c r="K39" s="11">
        <v>2105133</v>
      </c>
      <c r="L39" s="12" t="s">
        <v>208</v>
      </c>
      <c r="M39" s="12" t="s">
        <v>215</v>
      </c>
      <c r="N39" s="7" t="s">
        <v>27</v>
      </c>
      <c r="O39" s="37" t="s">
        <v>80</v>
      </c>
      <c r="P39" s="4"/>
      <c r="Q39" s="4"/>
      <c r="R39" s="4"/>
      <c r="S39" s="4"/>
    </row>
    <row r="40" spans="1:19" s="31" customFormat="1">
      <c r="A40" s="75" t="s">
        <v>233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7"/>
      <c r="P40" s="4"/>
      <c r="Q40" s="4"/>
      <c r="R40" s="4"/>
      <c r="S40" s="4"/>
    </row>
    <row r="41" spans="1:19" s="31" customFormat="1">
      <c r="A41" s="59">
        <v>23</v>
      </c>
      <c r="B41" s="7" t="s">
        <v>33</v>
      </c>
      <c r="C41" s="8">
        <v>2693100</v>
      </c>
      <c r="D41" s="7" t="s">
        <v>77</v>
      </c>
      <c r="E41" s="39" t="s">
        <v>162</v>
      </c>
      <c r="F41" s="38">
        <v>796</v>
      </c>
      <c r="G41" s="37" t="s">
        <v>78</v>
      </c>
      <c r="H41" s="47">
        <v>12800</v>
      </c>
      <c r="I41" s="7">
        <v>56401000000</v>
      </c>
      <c r="J41" s="7" t="s">
        <v>17</v>
      </c>
      <c r="K41" s="11">
        <v>153600</v>
      </c>
      <c r="L41" s="12" t="s">
        <v>213</v>
      </c>
      <c r="M41" s="12" t="s">
        <v>216</v>
      </c>
      <c r="N41" s="7" t="s">
        <v>27</v>
      </c>
      <c r="O41" s="37" t="s">
        <v>80</v>
      </c>
      <c r="P41" s="4"/>
      <c r="Q41" s="4"/>
      <c r="R41" s="4"/>
      <c r="S41" s="4"/>
    </row>
    <row r="42" spans="1:19" s="31" customFormat="1" ht="67.5">
      <c r="A42" s="71">
        <v>24</v>
      </c>
      <c r="B42" s="7" t="s">
        <v>32</v>
      </c>
      <c r="C42" s="60">
        <v>2944124</v>
      </c>
      <c r="D42" s="39" t="s">
        <v>83</v>
      </c>
      <c r="E42" s="39" t="s">
        <v>165</v>
      </c>
      <c r="F42" s="38">
        <v>796</v>
      </c>
      <c r="G42" s="37" t="s">
        <v>78</v>
      </c>
      <c r="H42" s="48">
        <v>92</v>
      </c>
      <c r="I42" s="7">
        <v>56401000000</v>
      </c>
      <c r="J42" s="7" t="s">
        <v>17</v>
      </c>
      <c r="K42" s="40">
        <v>208550</v>
      </c>
      <c r="L42" s="12" t="s">
        <v>213</v>
      </c>
      <c r="M42" s="12" t="s">
        <v>215</v>
      </c>
      <c r="N42" s="7" t="s">
        <v>27</v>
      </c>
      <c r="O42" s="37" t="s">
        <v>80</v>
      </c>
    </row>
    <row r="43" spans="1:19" s="31" customFormat="1" ht="78.75">
      <c r="A43" s="71">
        <v>25</v>
      </c>
      <c r="B43" s="7" t="s">
        <v>46</v>
      </c>
      <c r="C43" s="8">
        <v>3020550</v>
      </c>
      <c r="D43" s="39" t="s">
        <v>104</v>
      </c>
      <c r="E43" s="39" t="s">
        <v>84</v>
      </c>
      <c r="F43" s="38">
        <v>796</v>
      </c>
      <c r="G43" s="37" t="s">
        <v>78</v>
      </c>
      <c r="H43" s="48">
        <v>26</v>
      </c>
      <c r="I43" s="7">
        <v>56401000000</v>
      </c>
      <c r="J43" s="7" t="s">
        <v>17</v>
      </c>
      <c r="K43" s="40">
        <v>759920</v>
      </c>
      <c r="L43" s="12" t="s">
        <v>213</v>
      </c>
      <c r="M43" s="12" t="s">
        <v>215</v>
      </c>
      <c r="N43" s="7" t="s">
        <v>27</v>
      </c>
      <c r="O43" s="37" t="s">
        <v>79</v>
      </c>
    </row>
    <row r="44" spans="1:19" s="31" customFormat="1" ht="22.5">
      <c r="A44" s="71">
        <v>26</v>
      </c>
      <c r="B44" s="7" t="s">
        <v>46</v>
      </c>
      <c r="C44" s="8">
        <v>3020000</v>
      </c>
      <c r="D44" s="39" t="s">
        <v>47</v>
      </c>
      <c r="E44" s="39" t="s">
        <v>200</v>
      </c>
      <c r="F44" s="38">
        <v>796</v>
      </c>
      <c r="G44" s="37" t="s">
        <v>78</v>
      </c>
      <c r="H44" s="48">
        <v>27</v>
      </c>
      <c r="I44" s="7">
        <v>56401000000</v>
      </c>
      <c r="J44" s="7" t="s">
        <v>17</v>
      </c>
      <c r="K44" s="40">
        <v>252520</v>
      </c>
      <c r="L44" s="12" t="s">
        <v>213</v>
      </c>
      <c r="M44" s="12" t="s">
        <v>215</v>
      </c>
      <c r="N44" s="7" t="s">
        <v>27</v>
      </c>
      <c r="O44" s="37" t="s">
        <v>79</v>
      </c>
    </row>
    <row r="45" spans="1:19" s="31" customFormat="1" ht="56.25">
      <c r="A45" s="71">
        <v>27</v>
      </c>
      <c r="B45" s="7" t="s">
        <v>46</v>
      </c>
      <c r="C45" s="8">
        <v>3020000</v>
      </c>
      <c r="D45" s="39" t="s">
        <v>49</v>
      </c>
      <c r="E45" s="39" t="s">
        <v>174</v>
      </c>
      <c r="F45" s="38">
        <v>796</v>
      </c>
      <c r="G45" s="37" t="s">
        <v>78</v>
      </c>
      <c r="H45" s="48">
        <v>10</v>
      </c>
      <c r="I45" s="7">
        <v>56401000000</v>
      </c>
      <c r="J45" s="7" t="s">
        <v>17</v>
      </c>
      <c r="K45" s="40">
        <v>158226.20000000001</v>
      </c>
      <c r="L45" s="12" t="s">
        <v>213</v>
      </c>
      <c r="M45" s="12" t="s">
        <v>215</v>
      </c>
      <c r="N45" s="7" t="s">
        <v>27</v>
      </c>
      <c r="O45" s="37" t="s">
        <v>79</v>
      </c>
    </row>
    <row r="46" spans="1:19" s="31" customFormat="1" ht="22.5">
      <c r="A46" s="71">
        <v>28</v>
      </c>
      <c r="B46" s="39" t="s">
        <v>195</v>
      </c>
      <c r="C46" s="39">
        <v>2930274</v>
      </c>
      <c r="D46" s="39" t="s">
        <v>199</v>
      </c>
      <c r="E46" s="39" t="s">
        <v>166</v>
      </c>
      <c r="F46" s="38">
        <v>796</v>
      </c>
      <c r="G46" s="37" t="s">
        <v>78</v>
      </c>
      <c r="H46" s="48">
        <v>11</v>
      </c>
      <c r="I46" s="7">
        <v>56401000000</v>
      </c>
      <c r="J46" s="7" t="s">
        <v>17</v>
      </c>
      <c r="K46" s="40">
        <v>227976</v>
      </c>
      <c r="L46" s="12" t="s">
        <v>213</v>
      </c>
      <c r="M46" s="12" t="s">
        <v>215</v>
      </c>
      <c r="N46" s="7" t="s">
        <v>27</v>
      </c>
      <c r="O46" s="37" t="s">
        <v>80</v>
      </c>
      <c r="Q46" s="45"/>
      <c r="S46" s="45"/>
    </row>
    <row r="47" spans="1:19" s="31" customFormat="1" ht="135">
      <c r="A47" s="71">
        <v>29</v>
      </c>
      <c r="B47" s="39" t="s">
        <v>58</v>
      </c>
      <c r="C47" s="39">
        <v>2916340</v>
      </c>
      <c r="D47" s="39" t="s">
        <v>203</v>
      </c>
      <c r="E47" s="39" t="s">
        <v>204</v>
      </c>
      <c r="F47" s="38">
        <v>796</v>
      </c>
      <c r="G47" s="37" t="s">
        <v>78</v>
      </c>
      <c r="H47" s="48">
        <v>4</v>
      </c>
      <c r="I47" s="7">
        <v>56401000000</v>
      </c>
      <c r="J47" s="7" t="s">
        <v>17</v>
      </c>
      <c r="K47" s="40">
        <v>159000</v>
      </c>
      <c r="L47" s="12" t="s">
        <v>213</v>
      </c>
      <c r="M47" s="12" t="s">
        <v>215</v>
      </c>
      <c r="N47" s="7" t="s">
        <v>27</v>
      </c>
      <c r="O47" s="37" t="s">
        <v>80</v>
      </c>
    </row>
    <row r="48" spans="1:19" s="31" customFormat="1">
      <c r="A48" s="71">
        <v>30</v>
      </c>
      <c r="B48" s="7" t="s">
        <v>28</v>
      </c>
      <c r="C48" s="8">
        <v>3610000</v>
      </c>
      <c r="D48" s="39" t="s">
        <v>205</v>
      </c>
      <c r="E48" s="39"/>
      <c r="F48" s="38">
        <v>796</v>
      </c>
      <c r="G48" s="37" t="s">
        <v>78</v>
      </c>
      <c r="H48" s="48">
        <v>3</v>
      </c>
      <c r="I48" s="7">
        <v>56401000000</v>
      </c>
      <c r="J48" s="7" t="s">
        <v>17</v>
      </c>
      <c r="K48" s="40">
        <v>118000</v>
      </c>
      <c r="L48" s="12" t="s">
        <v>213</v>
      </c>
      <c r="M48" s="12" t="s">
        <v>215</v>
      </c>
      <c r="N48" s="7" t="s">
        <v>27</v>
      </c>
      <c r="O48" s="37" t="s">
        <v>80</v>
      </c>
    </row>
    <row r="49" spans="1:19" s="31" customFormat="1">
      <c r="A49" s="71">
        <v>31</v>
      </c>
      <c r="B49" s="60" t="s">
        <v>85</v>
      </c>
      <c r="C49" s="17">
        <v>1816000</v>
      </c>
      <c r="D49" s="39" t="s">
        <v>63</v>
      </c>
      <c r="E49" s="39" t="s">
        <v>86</v>
      </c>
      <c r="F49" s="38">
        <v>796</v>
      </c>
      <c r="G49" s="37" t="s">
        <v>78</v>
      </c>
      <c r="H49" s="48" t="s">
        <v>21</v>
      </c>
      <c r="I49" s="7">
        <v>56401000000</v>
      </c>
      <c r="J49" s="7" t="s">
        <v>17</v>
      </c>
      <c r="K49" s="40">
        <v>5670137.4800000004</v>
      </c>
      <c r="L49" s="12" t="s">
        <v>213</v>
      </c>
      <c r="M49" s="12" t="s">
        <v>218</v>
      </c>
      <c r="N49" s="7" t="s">
        <v>27</v>
      </c>
      <c r="O49" s="37" t="s">
        <v>80</v>
      </c>
    </row>
    <row r="50" spans="1:19" s="31" customFormat="1">
      <c r="A50" s="75" t="s">
        <v>234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7"/>
    </row>
    <row r="51" spans="1:19" s="31" customFormat="1" ht="45">
      <c r="A51" s="59">
        <v>32</v>
      </c>
      <c r="B51" s="7" t="s">
        <v>209</v>
      </c>
      <c r="C51" s="60">
        <v>1543000</v>
      </c>
      <c r="D51" s="7" t="s">
        <v>210</v>
      </c>
      <c r="E51" s="7" t="s">
        <v>211</v>
      </c>
      <c r="F51" s="9">
        <v>796</v>
      </c>
      <c r="G51" s="37" t="s">
        <v>78</v>
      </c>
      <c r="H51" s="61">
        <v>300</v>
      </c>
      <c r="I51" s="7">
        <v>56401000000</v>
      </c>
      <c r="J51" s="7" t="s">
        <v>17</v>
      </c>
      <c r="K51" s="24">
        <v>226000</v>
      </c>
      <c r="L51" s="12" t="s">
        <v>196</v>
      </c>
      <c r="M51" s="12" t="s">
        <v>214</v>
      </c>
      <c r="N51" s="7" t="s">
        <v>27</v>
      </c>
      <c r="O51" s="37" t="s">
        <v>80</v>
      </c>
      <c r="P51" s="4"/>
      <c r="Q51" s="4"/>
      <c r="R51" s="4"/>
      <c r="S51" s="4"/>
    </row>
    <row r="52" spans="1:19" ht="67.5">
      <c r="A52" s="71">
        <v>33</v>
      </c>
      <c r="B52" s="7" t="s">
        <v>67</v>
      </c>
      <c r="C52" s="43">
        <v>2320720</v>
      </c>
      <c r="D52" s="7" t="s">
        <v>66</v>
      </c>
      <c r="E52" s="7" t="s">
        <v>69</v>
      </c>
      <c r="F52" s="9" t="s">
        <v>55</v>
      </c>
      <c r="G52" s="10" t="s">
        <v>54</v>
      </c>
      <c r="H52" s="61">
        <v>440189.47</v>
      </c>
      <c r="I52" s="7">
        <v>56401000000</v>
      </c>
      <c r="J52" s="7" t="s">
        <v>17</v>
      </c>
      <c r="K52" s="24">
        <v>13292013.720000001</v>
      </c>
      <c r="L52" s="12" t="s">
        <v>214</v>
      </c>
      <c r="M52" s="12" t="s">
        <v>197</v>
      </c>
      <c r="N52" s="7" t="s">
        <v>27</v>
      </c>
      <c r="O52" s="10" t="s">
        <v>35</v>
      </c>
    </row>
    <row r="53" spans="1:19" s="31" customFormat="1">
      <c r="A53" s="49"/>
      <c r="B53" s="50"/>
      <c r="C53" s="51"/>
      <c r="D53" s="52"/>
      <c r="E53" s="52"/>
      <c r="F53" s="53"/>
      <c r="G53" s="54"/>
      <c r="H53" s="55"/>
      <c r="I53" s="50"/>
      <c r="J53" s="50"/>
      <c r="K53" s="56"/>
      <c r="L53" s="57"/>
      <c r="M53" s="57"/>
      <c r="N53" s="52"/>
      <c r="O53" s="58"/>
    </row>
    <row r="54" spans="1:19" s="46" customFormat="1">
      <c r="A54" s="72" t="s">
        <v>206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4"/>
    </row>
    <row r="55" spans="1:19" s="46" customFormat="1">
      <c r="A55" s="72" t="s">
        <v>232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4"/>
    </row>
    <row r="56" spans="1:19" ht="33.75">
      <c r="A56" s="41">
        <v>34</v>
      </c>
      <c r="B56" s="7" t="s">
        <v>22</v>
      </c>
      <c r="C56" s="7">
        <v>4560521</v>
      </c>
      <c r="D56" s="7" t="s">
        <v>90</v>
      </c>
      <c r="E56" s="7" t="s">
        <v>91</v>
      </c>
      <c r="F56" s="15"/>
      <c r="G56" s="18" t="s">
        <v>21</v>
      </c>
      <c r="H56" s="13"/>
      <c r="I56" s="7">
        <v>56401000000</v>
      </c>
      <c r="J56" s="7" t="s">
        <v>17</v>
      </c>
      <c r="K56" s="11">
        <v>2997200</v>
      </c>
      <c r="L56" s="12" t="s">
        <v>198</v>
      </c>
      <c r="M56" s="12" t="s">
        <v>216</v>
      </c>
      <c r="N56" s="7" t="s">
        <v>27</v>
      </c>
      <c r="O56" s="10" t="s">
        <v>80</v>
      </c>
    </row>
    <row r="57" spans="1:19" ht="112.5">
      <c r="A57" s="71">
        <v>35</v>
      </c>
      <c r="B57" s="7" t="s">
        <v>51</v>
      </c>
      <c r="C57" s="7">
        <v>7422080</v>
      </c>
      <c r="D57" s="39" t="s">
        <v>94</v>
      </c>
      <c r="E57" s="39" t="s">
        <v>95</v>
      </c>
      <c r="F57" s="15"/>
      <c r="G57" s="18" t="s">
        <v>21</v>
      </c>
      <c r="H57" s="13"/>
      <c r="I57" s="7">
        <v>56401000000</v>
      </c>
      <c r="J57" s="7" t="s">
        <v>17</v>
      </c>
      <c r="K57" s="40">
        <v>2375280</v>
      </c>
      <c r="L57" s="12" t="s">
        <v>198</v>
      </c>
      <c r="M57" s="12" t="s">
        <v>217</v>
      </c>
      <c r="N57" s="7" t="s">
        <v>27</v>
      </c>
      <c r="O57" s="37" t="s">
        <v>80</v>
      </c>
      <c r="P57" s="31"/>
      <c r="Q57" s="31"/>
      <c r="R57" s="31"/>
      <c r="S57" s="31"/>
    </row>
    <row r="58" spans="1:19" ht="101.25">
      <c r="A58" s="71">
        <v>36</v>
      </c>
      <c r="B58" s="7" t="s">
        <v>51</v>
      </c>
      <c r="C58" s="7">
        <v>7422080</v>
      </c>
      <c r="D58" s="39" t="s">
        <v>98</v>
      </c>
      <c r="E58" s="39" t="s">
        <v>99</v>
      </c>
      <c r="F58" s="15"/>
      <c r="G58" s="18" t="s">
        <v>21</v>
      </c>
      <c r="H58" s="13"/>
      <c r="I58" s="7">
        <v>56401000000</v>
      </c>
      <c r="J58" s="7" t="s">
        <v>17</v>
      </c>
      <c r="K58" s="40">
        <v>382320</v>
      </c>
      <c r="L58" s="12" t="s">
        <v>198</v>
      </c>
      <c r="M58" s="12" t="s">
        <v>217</v>
      </c>
      <c r="N58" s="7" t="s">
        <v>27</v>
      </c>
      <c r="O58" s="37" t="s">
        <v>80</v>
      </c>
      <c r="P58" s="31"/>
      <c r="Q58" s="31"/>
      <c r="R58" s="31"/>
      <c r="S58" s="31"/>
    </row>
    <row r="59" spans="1:19" s="31" customFormat="1" ht="45">
      <c r="A59" s="71">
        <v>37</v>
      </c>
      <c r="B59" s="60" t="s">
        <v>31</v>
      </c>
      <c r="C59" s="60">
        <v>7420000</v>
      </c>
      <c r="D59" s="39" t="s">
        <v>100</v>
      </c>
      <c r="E59" s="39" t="s">
        <v>101</v>
      </c>
      <c r="F59" s="15"/>
      <c r="G59" s="18" t="s">
        <v>21</v>
      </c>
      <c r="H59" s="13"/>
      <c r="I59" s="7">
        <v>56401000000</v>
      </c>
      <c r="J59" s="7" t="s">
        <v>17</v>
      </c>
      <c r="K59" s="40">
        <v>1416000</v>
      </c>
      <c r="L59" s="12" t="s">
        <v>198</v>
      </c>
      <c r="M59" s="12" t="s">
        <v>196</v>
      </c>
      <c r="N59" s="7" t="s">
        <v>27</v>
      </c>
      <c r="O59" s="37" t="s">
        <v>80</v>
      </c>
    </row>
    <row r="60" spans="1:19" s="31" customFormat="1" ht="45">
      <c r="A60" s="71">
        <v>38</v>
      </c>
      <c r="B60" s="60" t="s">
        <v>31</v>
      </c>
      <c r="C60" s="60">
        <v>7420000</v>
      </c>
      <c r="D60" s="39" t="s">
        <v>102</v>
      </c>
      <c r="E60" s="39" t="s">
        <v>101</v>
      </c>
      <c r="F60" s="15"/>
      <c r="G60" s="18" t="s">
        <v>21</v>
      </c>
      <c r="H60" s="13"/>
      <c r="I60" s="7">
        <v>56401000000</v>
      </c>
      <c r="J60" s="7" t="s">
        <v>17</v>
      </c>
      <c r="K60" s="40">
        <v>9440000</v>
      </c>
      <c r="L60" s="12" t="s">
        <v>198</v>
      </c>
      <c r="M60" s="12" t="s">
        <v>196</v>
      </c>
      <c r="N60" s="7" t="s">
        <v>27</v>
      </c>
      <c r="O60" s="37" t="s">
        <v>80</v>
      </c>
    </row>
    <row r="61" spans="1:19" s="31" customFormat="1" ht="45">
      <c r="A61" s="71">
        <v>39</v>
      </c>
      <c r="B61" s="7" t="s">
        <v>22</v>
      </c>
      <c r="C61" s="7">
        <v>9319105</v>
      </c>
      <c r="D61" s="39" t="s">
        <v>103</v>
      </c>
      <c r="E61" s="39" t="s">
        <v>101</v>
      </c>
      <c r="F61" s="15"/>
      <c r="G61" s="18" t="s">
        <v>21</v>
      </c>
      <c r="H61" s="13"/>
      <c r="I61" s="7">
        <v>56401000000</v>
      </c>
      <c r="J61" s="7" t="s">
        <v>17</v>
      </c>
      <c r="K61" s="40">
        <v>1180000</v>
      </c>
      <c r="L61" s="12" t="s">
        <v>198</v>
      </c>
      <c r="M61" s="12" t="s">
        <v>196</v>
      </c>
      <c r="N61" s="7" t="s">
        <v>27</v>
      </c>
      <c r="O61" s="37" t="s">
        <v>80</v>
      </c>
    </row>
    <row r="62" spans="1:19" s="31" customFormat="1" ht="22.5">
      <c r="A62" s="71">
        <v>40</v>
      </c>
      <c r="B62" s="39" t="s">
        <v>212</v>
      </c>
      <c r="C62" s="39">
        <v>7492039</v>
      </c>
      <c r="D62" s="39" t="s">
        <v>105</v>
      </c>
      <c r="E62" s="39" t="s">
        <v>106</v>
      </c>
      <c r="F62" s="15"/>
      <c r="G62" s="18" t="s">
        <v>21</v>
      </c>
      <c r="H62" s="13"/>
      <c r="I62" s="7">
        <v>56401000000</v>
      </c>
      <c r="J62" s="7" t="s">
        <v>17</v>
      </c>
      <c r="K62" s="40">
        <v>514110</v>
      </c>
      <c r="L62" s="12" t="s">
        <v>198</v>
      </c>
      <c r="M62" s="12" t="s">
        <v>196</v>
      </c>
      <c r="N62" s="7" t="s">
        <v>27</v>
      </c>
      <c r="O62" s="37" t="s">
        <v>80</v>
      </c>
    </row>
    <row r="63" spans="1:19" s="31" customFormat="1" ht="22.5">
      <c r="A63" s="71">
        <v>41</v>
      </c>
      <c r="B63" s="39" t="s">
        <v>212</v>
      </c>
      <c r="C63" s="39">
        <v>7492039</v>
      </c>
      <c r="D63" s="39" t="s">
        <v>105</v>
      </c>
      <c r="E63" s="39" t="s">
        <v>106</v>
      </c>
      <c r="F63" s="15"/>
      <c r="G63" s="18" t="s">
        <v>21</v>
      </c>
      <c r="H63" s="13"/>
      <c r="I63" s="7">
        <v>56401000000</v>
      </c>
      <c r="J63" s="7" t="s">
        <v>17</v>
      </c>
      <c r="K63" s="40">
        <v>488520</v>
      </c>
      <c r="L63" s="12" t="s">
        <v>198</v>
      </c>
      <c r="M63" s="12" t="s">
        <v>196</v>
      </c>
      <c r="N63" s="7" t="s">
        <v>27</v>
      </c>
      <c r="O63" s="37" t="s">
        <v>80</v>
      </c>
    </row>
    <row r="64" spans="1:19" s="31" customFormat="1">
      <c r="A64" s="71">
        <v>42</v>
      </c>
      <c r="B64" s="39" t="s">
        <v>212</v>
      </c>
      <c r="C64" s="39">
        <v>7492039</v>
      </c>
      <c r="D64" s="39" t="s">
        <v>107</v>
      </c>
      <c r="E64" s="39" t="s">
        <v>106</v>
      </c>
      <c r="F64" s="15"/>
      <c r="G64" s="18" t="s">
        <v>21</v>
      </c>
      <c r="H64" s="13"/>
      <c r="I64" s="7">
        <v>56401000000</v>
      </c>
      <c r="J64" s="7" t="s">
        <v>17</v>
      </c>
      <c r="K64" s="40">
        <v>496830</v>
      </c>
      <c r="L64" s="12" t="s">
        <v>198</v>
      </c>
      <c r="M64" s="12" t="s">
        <v>196</v>
      </c>
      <c r="N64" s="7" t="s">
        <v>27</v>
      </c>
      <c r="O64" s="37" t="s">
        <v>80</v>
      </c>
    </row>
    <row r="65" spans="1:19" s="31" customFormat="1">
      <c r="A65" s="71">
        <v>43</v>
      </c>
      <c r="B65" s="7" t="s">
        <v>247</v>
      </c>
      <c r="C65" s="64">
        <v>7260000</v>
      </c>
      <c r="D65" s="70" t="s">
        <v>249</v>
      </c>
      <c r="E65" s="70" t="s">
        <v>249</v>
      </c>
      <c r="F65" s="9"/>
      <c r="G65" s="18" t="s">
        <v>21</v>
      </c>
      <c r="H65" s="47"/>
      <c r="I65" s="7">
        <v>56401000000</v>
      </c>
      <c r="J65" s="7" t="s">
        <v>17</v>
      </c>
      <c r="K65" s="11">
        <v>460200</v>
      </c>
      <c r="L65" s="12" t="s">
        <v>198</v>
      </c>
      <c r="M65" s="12" t="s">
        <v>214</v>
      </c>
      <c r="N65" s="7" t="s">
        <v>27</v>
      </c>
      <c r="O65" s="10" t="s">
        <v>61</v>
      </c>
      <c r="P65" s="4"/>
      <c r="Q65" s="4"/>
      <c r="R65" s="4"/>
      <c r="S65" s="4"/>
    </row>
    <row r="66" spans="1:19" s="31" customFormat="1" ht="22.5">
      <c r="A66" s="71">
        <v>44</v>
      </c>
      <c r="B66" s="7" t="s">
        <v>247</v>
      </c>
      <c r="C66" s="64">
        <v>7260000</v>
      </c>
      <c r="D66" s="70" t="s">
        <v>250</v>
      </c>
      <c r="E66" s="70" t="s">
        <v>245</v>
      </c>
      <c r="F66" s="9"/>
      <c r="G66" s="18" t="s">
        <v>21</v>
      </c>
      <c r="H66" s="47"/>
      <c r="I66" s="7">
        <v>56401000000</v>
      </c>
      <c r="J66" s="7" t="s">
        <v>17</v>
      </c>
      <c r="K66" s="11">
        <v>383500</v>
      </c>
      <c r="L66" s="12" t="s">
        <v>198</v>
      </c>
      <c r="M66" s="12" t="s">
        <v>214</v>
      </c>
      <c r="N66" s="7" t="s">
        <v>27</v>
      </c>
      <c r="O66" s="10" t="s">
        <v>61</v>
      </c>
      <c r="P66" s="4"/>
      <c r="Q66" s="4"/>
      <c r="R66" s="4"/>
      <c r="S66" s="4"/>
    </row>
    <row r="67" spans="1:19" s="31" customFormat="1" ht="22.5">
      <c r="A67" s="71">
        <v>45</v>
      </c>
      <c r="B67" s="7" t="s">
        <v>247</v>
      </c>
      <c r="C67" s="64">
        <v>7260000</v>
      </c>
      <c r="D67" s="70" t="s">
        <v>251</v>
      </c>
      <c r="E67" s="70" t="s">
        <v>246</v>
      </c>
      <c r="F67" s="9"/>
      <c r="G67" s="18" t="s">
        <v>21</v>
      </c>
      <c r="H67" s="47"/>
      <c r="I67" s="7">
        <v>56401000000</v>
      </c>
      <c r="J67" s="7" t="s">
        <v>17</v>
      </c>
      <c r="K67" s="11">
        <v>383500</v>
      </c>
      <c r="L67" s="12" t="s">
        <v>198</v>
      </c>
      <c r="M67" s="12" t="s">
        <v>214</v>
      </c>
      <c r="N67" s="7" t="s">
        <v>27</v>
      </c>
      <c r="O67" s="10" t="s">
        <v>61</v>
      </c>
      <c r="P67" s="4"/>
      <c r="Q67" s="4"/>
      <c r="R67" s="4"/>
      <c r="S67" s="4"/>
    </row>
    <row r="68" spans="1:19" s="31" customFormat="1" ht="33.75">
      <c r="A68" s="71">
        <v>46</v>
      </c>
      <c r="B68" s="7" t="s">
        <v>22</v>
      </c>
      <c r="C68" s="7">
        <v>4560521</v>
      </c>
      <c r="D68" s="7" t="s">
        <v>237</v>
      </c>
      <c r="E68" s="7" t="s">
        <v>228</v>
      </c>
      <c r="F68" s="15"/>
      <c r="G68" s="18" t="s">
        <v>21</v>
      </c>
      <c r="H68" s="13"/>
      <c r="I68" s="7">
        <v>56401000000</v>
      </c>
      <c r="J68" s="7" t="s">
        <v>17</v>
      </c>
      <c r="K68" s="11">
        <v>2832000</v>
      </c>
      <c r="L68" s="12" t="s">
        <v>198</v>
      </c>
      <c r="M68" s="12" t="s">
        <v>214</v>
      </c>
      <c r="N68" s="7" t="s">
        <v>27</v>
      </c>
      <c r="O68" s="37" t="s">
        <v>80</v>
      </c>
      <c r="P68" s="4"/>
      <c r="Q68" s="4"/>
      <c r="R68" s="4"/>
      <c r="S68" s="4"/>
    </row>
    <row r="69" spans="1:19" s="31" customFormat="1" ht="33.75">
      <c r="A69" s="71">
        <v>47</v>
      </c>
      <c r="B69" s="7" t="s">
        <v>22</v>
      </c>
      <c r="C69" s="7">
        <v>4560521</v>
      </c>
      <c r="D69" s="7" t="s">
        <v>238</v>
      </c>
      <c r="E69" s="7" t="s">
        <v>229</v>
      </c>
      <c r="F69" s="15"/>
      <c r="G69" s="18" t="s">
        <v>21</v>
      </c>
      <c r="H69" s="13"/>
      <c r="I69" s="7">
        <v>56401000000</v>
      </c>
      <c r="J69" s="7" t="s">
        <v>17</v>
      </c>
      <c r="K69" s="11">
        <v>1534000</v>
      </c>
      <c r="L69" s="12" t="s">
        <v>198</v>
      </c>
      <c r="M69" s="12" t="s">
        <v>214</v>
      </c>
      <c r="N69" s="7" t="s">
        <v>27</v>
      </c>
      <c r="O69" s="37" t="s">
        <v>80</v>
      </c>
      <c r="P69" s="4"/>
      <c r="Q69" s="4"/>
      <c r="R69" s="4"/>
      <c r="S69" s="4"/>
    </row>
    <row r="70" spans="1:19" s="31" customFormat="1" ht="33.75">
      <c r="A70" s="71">
        <v>48</v>
      </c>
      <c r="B70" s="7" t="s">
        <v>22</v>
      </c>
      <c r="C70" s="7">
        <v>4560521</v>
      </c>
      <c r="D70" s="7" t="s">
        <v>239</v>
      </c>
      <c r="E70" s="7" t="s">
        <v>230</v>
      </c>
      <c r="F70" s="15"/>
      <c r="G70" s="18" t="s">
        <v>21</v>
      </c>
      <c r="H70" s="13"/>
      <c r="I70" s="7">
        <v>56401000000</v>
      </c>
      <c r="J70" s="7" t="s">
        <v>17</v>
      </c>
      <c r="K70" s="11">
        <v>2490248.4</v>
      </c>
      <c r="L70" s="12" t="s">
        <v>198</v>
      </c>
      <c r="M70" s="12" t="s">
        <v>214</v>
      </c>
      <c r="N70" s="7" t="s">
        <v>27</v>
      </c>
      <c r="O70" s="37" t="s">
        <v>80</v>
      </c>
      <c r="P70" s="4"/>
      <c r="Q70" s="4"/>
      <c r="R70" s="4"/>
      <c r="S70" s="4"/>
    </row>
    <row r="71" spans="1:19" s="31" customFormat="1">
      <c r="A71" s="75" t="s">
        <v>233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7"/>
      <c r="P71" s="4"/>
      <c r="Q71" s="4"/>
      <c r="R71" s="4"/>
      <c r="S71" s="4"/>
    </row>
    <row r="72" spans="1:19" s="31" customFormat="1" ht="56.25">
      <c r="A72" s="59">
        <v>49</v>
      </c>
      <c r="B72" s="7" t="s">
        <v>51</v>
      </c>
      <c r="C72" s="7">
        <v>7422080</v>
      </c>
      <c r="D72" s="39" t="s">
        <v>96</v>
      </c>
      <c r="E72" s="39" t="s">
        <v>97</v>
      </c>
      <c r="F72" s="15"/>
      <c r="G72" s="18" t="s">
        <v>21</v>
      </c>
      <c r="H72" s="13"/>
      <c r="I72" s="7">
        <v>56401000000</v>
      </c>
      <c r="J72" s="7" t="s">
        <v>17</v>
      </c>
      <c r="K72" s="40">
        <v>1114830</v>
      </c>
      <c r="L72" s="12" t="s">
        <v>213</v>
      </c>
      <c r="M72" s="12" t="s">
        <v>213</v>
      </c>
      <c r="N72" s="7" t="s">
        <v>27</v>
      </c>
      <c r="O72" s="37" t="s">
        <v>80</v>
      </c>
    </row>
    <row r="73" spans="1:19" s="31" customFormat="1" ht="101.25">
      <c r="A73" s="71">
        <v>50</v>
      </c>
      <c r="B73" s="43" t="s">
        <v>62</v>
      </c>
      <c r="C73" s="43">
        <v>6611020</v>
      </c>
      <c r="D73" s="39" t="s">
        <v>108</v>
      </c>
      <c r="E73" s="39" t="s">
        <v>109</v>
      </c>
      <c r="F73" s="15"/>
      <c r="G73" s="18" t="s">
        <v>21</v>
      </c>
      <c r="H73" s="13"/>
      <c r="I73" s="7">
        <v>56401000000</v>
      </c>
      <c r="J73" s="7" t="s">
        <v>17</v>
      </c>
      <c r="K73" s="40">
        <v>1260000</v>
      </c>
      <c r="L73" s="12" t="s">
        <v>213</v>
      </c>
      <c r="M73" s="16" t="s">
        <v>231</v>
      </c>
      <c r="N73" s="7" t="s">
        <v>27</v>
      </c>
      <c r="O73" s="37" t="s">
        <v>80</v>
      </c>
    </row>
    <row r="74" spans="1:19" s="31" customFormat="1" ht="22.5">
      <c r="A74" s="71">
        <v>51</v>
      </c>
      <c r="B74" s="7" t="s">
        <v>22</v>
      </c>
      <c r="C74" s="7">
        <v>4560521</v>
      </c>
      <c r="D74" s="39" t="s">
        <v>92</v>
      </c>
      <c r="E74" s="39" t="s">
        <v>93</v>
      </c>
      <c r="F74" s="15"/>
      <c r="G74" s="18" t="s">
        <v>21</v>
      </c>
      <c r="H74" s="13"/>
      <c r="I74" s="7">
        <v>56401000000</v>
      </c>
      <c r="J74" s="7" t="s">
        <v>17</v>
      </c>
      <c r="K74" s="40">
        <v>295000</v>
      </c>
      <c r="L74" s="12" t="s">
        <v>215</v>
      </c>
      <c r="M74" s="12" t="s">
        <v>219</v>
      </c>
      <c r="N74" s="7" t="s">
        <v>27</v>
      </c>
      <c r="O74" s="37" t="s">
        <v>80</v>
      </c>
    </row>
    <row r="75" spans="1:19" s="31" customFormat="1" ht="22.5">
      <c r="A75" s="71">
        <v>52</v>
      </c>
      <c r="B75" s="7" t="s">
        <v>22</v>
      </c>
      <c r="C75" s="7">
        <v>4560521</v>
      </c>
      <c r="D75" s="39" t="s">
        <v>92</v>
      </c>
      <c r="E75" s="39" t="s">
        <v>93</v>
      </c>
      <c r="F75" s="15"/>
      <c r="G75" s="18" t="s">
        <v>21</v>
      </c>
      <c r="H75" s="13"/>
      <c r="I75" s="7">
        <v>56401000000</v>
      </c>
      <c r="J75" s="7" t="s">
        <v>17</v>
      </c>
      <c r="K75" s="40">
        <v>150001.60000000001</v>
      </c>
      <c r="L75" s="12" t="s">
        <v>215</v>
      </c>
      <c r="M75" s="12" t="s">
        <v>219</v>
      </c>
      <c r="N75" s="7" t="s">
        <v>27</v>
      </c>
      <c r="O75" s="37" t="s">
        <v>80</v>
      </c>
    </row>
    <row r="76" spans="1:19" s="31" customFormat="1" ht="22.5">
      <c r="A76" s="71">
        <v>53</v>
      </c>
      <c r="B76" s="7" t="s">
        <v>22</v>
      </c>
      <c r="C76" s="7">
        <v>4560521</v>
      </c>
      <c r="D76" s="39" t="s">
        <v>92</v>
      </c>
      <c r="E76" s="39" t="s">
        <v>93</v>
      </c>
      <c r="F76" s="15"/>
      <c r="G76" s="18" t="s">
        <v>21</v>
      </c>
      <c r="H76" s="13"/>
      <c r="I76" s="7">
        <v>56401000000</v>
      </c>
      <c r="J76" s="7" t="s">
        <v>17</v>
      </c>
      <c r="K76" s="40">
        <v>164999.4</v>
      </c>
      <c r="L76" s="12" t="s">
        <v>215</v>
      </c>
      <c r="M76" s="12" t="s">
        <v>219</v>
      </c>
      <c r="N76" s="7" t="s">
        <v>27</v>
      </c>
      <c r="O76" s="37" t="s">
        <v>80</v>
      </c>
    </row>
    <row r="77" spans="1:19" s="31" customFormat="1" ht="22.5">
      <c r="A77" s="71">
        <v>54</v>
      </c>
      <c r="B77" s="7" t="s">
        <v>22</v>
      </c>
      <c r="C77" s="7">
        <v>4560521</v>
      </c>
      <c r="D77" s="39" t="s">
        <v>92</v>
      </c>
      <c r="E77" s="39" t="s">
        <v>93</v>
      </c>
      <c r="F77" s="15"/>
      <c r="G77" s="18" t="s">
        <v>21</v>
      </c>
      <c r="H77" s="13"/>
      <c r="I77" s="7">
        <v>56401000000</v>
      </c>
      <c r="J77" s="7" t="s">
        <v>17</v>
      </c>
      <c r="K77" s="40">
        <v>236896.8</v>
      </c>
      <c r="L77" s="12" t="s">
        <v>215</v>
      </c>
      <c r="M77" s="12" t="s">
        <v>219</v>
      </c>
      <c r="N77" s="7" t="s">
        <v>27</v>
      </c>
      <c r="O77" s="37" t="s">
        <v>80</v>
      </c>
    </row>
    <row r="78" spans="1:19" s="31" customFormat="1">
      <c r="A78" s="75" t="s">
        <v>234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7"/>
    </row>
    <row r="79" spans="1:19" ht="56.25">
      <c r="A79" s="59">
        <v>55</v>
      </c>
      <c r="B79" s="43" t="s">
        <v>34</v>
      </c>
      <c r="C79" s="43">
        <v>6613070</v>
      </c>
      <c r="D79" s="43" t="s">
        <v>25</v>
      </c>
      <c r="E79" s="7" t="s">
        <v>70</v>
      </c>
      <c r="F79" s="15"/>
      <c r="G79" s="18" t="s">
        <v>21</v>
      </c>
      <c r="H79" s="13"/>
      <c r="I79" s="7">
        <v>56401000000</v>
      </c>
      <c r="J79" s="7" t="s">
        <v>17</v>
      </c>
      <c r="K79" s="14">
        <v>162000</v>
      </c>
      <c r="L79" s="16" t="s">
        <v>196</v>
      </c>
      <c r="M79" s="16" t="s">
        <v>197</v>
      </c>
      <c r="N79" s="7" t="s">
        <v>27</v>
      </c>
      <c r="O79" s="10" t="s">
        <v>35</v>
      </c>
    </row>
    <row r="80" spans="1:19">
      <c r="A80" s="59">
        <v>56</v>
      </c>
      <c r="B80" s="43" t="s">
        <v>34</v>
      </c>
      <c r="C80" s="43">
        <v>6613020</v>
      </c>
      <c r="D80" s="43" t="s">
        <v>26</v>
      </c>
      <c r="E80" s="7" t="s">
        <v>71</v>
      </c>
      <c r="F80" s="15"/>
      <c r="G80" s="18" t="s">
        <v>21</v>
      </c>
      <c r="H80" s="13"/>
      <c r="I80" s="7">
        <v>56401000000</v>
      </c>
      <c r="J80" s="7" t="s">
        <v>17</v>
      </c>
      <c r="K80" s="14">
        <v>500000</v>
      </c>
      <c r="L80" s="16" t="s">
        <v>196</v>
      </c>
      <c r="M80" s="16" t="s">
        <v>197</v>
      </c>
      <c r="N80" s="7" t="s">
        <v>27</v>
      </c>
      <c r="O80" s="10" t="s">
        <v>35</v>
      </c>
    </row>
    <row r="81" spans="1:15">
      <c r="A81" s="25"/>
      <c r="E81" s="26"/>
      <c r="F81" s="27"/>
      <c r="I81" s="26"/>
      <c r="J81" s="26"/>
      <c r="K81" s="28"/>
      <c r="L81" s="29"/>
      <c r="M81" s="29"/>
      <c r="N81" s="26"/>
      <c r="O81" s="26"/>
    </row>
    <row r="83" spans="1:15">
      <c r="I83" s="1" t="s">
        <v>59</v>
      </c>
      <c r="N83" s="1" t="s">
        <v>60</v>
      </c>
    </row>
    <row r="84" spans="1:15">
      <c r="L84" s="5" t="s">
        <v>65</v>
      </c>
    </row>
    <row r="86" spans="1:15">
      <c r="N86" s="1" t="s">
        <v>252</v>
      </c>
    </row>
    <row r="89" spans="1:15">
      <c r="K89" s="28"/>
    </row>
  </sheetData>
  <sortState ref="A18:S39">
    <sortCondition ref="L18:L39"/>
    <sortCondition ref="M18:M39"/>
    <sortCondition ref="D18:D39"/>
  </sortState>
  <mergeCells count="31">
    <mergeCell ref="A50:O50"/>
    <mergeCell ref="A2:O2"/>
    <mergeCell ref="E4:M4"/>
    <mergeCell ref="E5:M5"/>
    <mergeCell ref="E6:M6"/>
    <mergeCell ref="E7:M7"/>
    <mergeCell ref="E8:M8"/>
    <mergeCell ref="E9:M9"/>
    <mergeCell ref="E10:M10"/>
    <mergeCell ref="H13:H14"/>
    <mergeCell ref="E13:E14"/>
    <mergeCell ref="F13:G13"/>
    <mergeCell ref="I13:J13"/>
    <mergeCell ref="D12:K12"/>
    <mergeCell ref="L12:M12"/>
    <mergeCell ref="A55:O55"/>
    <mergeCell ref="A71:O71"/>
    <mergeCell ref="A78:O78"/>
    <mergeCell ref="A54:O54"/>
    <mergeCell ref="C12:C14"/>
    <mergeCell ref="D13:D14"/>
    <mergeCell ref="K13:K14"/>
    <mergeCell ref="L13:L14"/>
    <mergeCell ref="M13:M14"/>
    <mergeCell ref="A12:A14"/>
    <mergeCell ref="B12:B14"/>
    <mergeCell ref="N12:N14"/>
    <mergeCell ref="O12:O14"/>
    <mergeCell ref="A16:O16"/>
    <mergeCell ref="A17:O17"/>
    <mergeCell ref="A40:O40"/>
  </mergeCells>
  <phoneticPr fontId="0" type="noConversion"/>
  <hyperlinks>
    <hyperlink ref="B12" r:id="rId1" display="garantf1://85134.0/"/>
    <hyperlink ref="C12" r:id="rId2" display="garantf1://66766.0/"/>
    <hyperlink ref="F14" r:id="rId3" display="garantf1://79222.0/"/>
    <hyperlink ref="I14" r:id="rId4" display="garantf1://79064.0/"/>
    <hyperlink ref="E7" r:id="rId5"/>
  </hyperlinks>
  <pageMargins left="0.19685039370078741" right="0.19685039370078741" top="0.43307086614173229" bottom="0.43307086614173229" header="0.19685039370078741" footer="0.15748031496062992"/>
  <pageSetup paperSize="8" fitToHeight="14" orientation="landscape" r:id="rId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2"/>
  <sheetViews>
    <sheetView topLeftCell="A31" workbookViewId="0">
      <pane xSplit="1" topLeftCell="B1" activePane="topRight" state="frozen"/>
      <selection pane="topRight" activeCell="I62" sqref="I62"/>
    </sheetView>
  </sheetViews>
  <sheetFormatPr defaultRowHeight="12.75"/>
  <cols>
    <col min="1" max="1" width="11.5703125" bestFit="1" customWidth="1"/>
    <col min="2" max="2" width="8.85546875" bestFit="1" customWidth="1"/>
    <col min="3" max="4" width="8.140625" bestFit="1" customWidth="1"/>
    <col min="5" max="5" width="8.28515625" bestFit="1" customWidth="1"/>
    <col min="6" max="6" width="13.140625" bestFit="1" customWidth="1"/>
    <col min="7" max="8" width="11" bestFit="1" customWidth="1"/>
    <col min="9" max="9" width="10.85546875" bestFit="1" customWidth="1"/>
    <col min="10" max="10" width="8" bestFit="1" customWidth="1"/>
    <col min="11" max="14" width="7.7109375" customWidth="1"/>
    <col min="15" max="17" width="7" bestFit="1" customWidth="1"/>
    <col min="18" max="18" width="3" bestFit="1" customWidth="1"/>
    <col min="19" max="19" width="16.42578125" bestFit="1" customWidth="1"/>
    <col min="20" max="22" width="3" bestFit="1" customWidth="1"/>
    <col min="23" max="23" width="19.7109375" bestFit="1" customWidth="1"/>
    <col min="24" max="26" width="3" bestFit="1" customWidth="1"/>
    <col min="27" max="27" width="6.85546875" bestFit="1" customWidth="1"/>
    <col min="28" max="28" width="5.5703125" bestFit="1" customWidth="1"/>
  </cols>
  <sheetData>
    <row r="1" spans="1:10">
      <c r="A1" s="32" t="s">
        <v>111</v>
      </c>
    </row>
    <row r="3" spans="1:10">
      <c r="A3" s="32"/>
      <c r="B3" s="32" t="s">
        <v>112</v>
      </c>
      <c r="C3" s="32" t="s">
        <v>113</v>
      </c>
      <c r="D3" s="32" t="s">
        <v>114</v>
      </c>
      <c r="E3" s="32" t="s">
        <v>115</v>
      </c>
      <c r="F3" s="32" t="s">
        <v>116</v>
      </c>
      <c r="G3" s="32" t="s">
        <v>117</v>
      </c>
      <c r="H3" s="32" t="s">
        <v>118</v>
      </c>
      <c r="I3" s="32" t="s">
        <v>125</v>
      </c>
    </row>
    <row r="4" spans="1:10">
      <c r="A4" s="32" t="s">
        <v>119</v>
      </c>
      <c r="B4" s="32">
        <v>1500</v>
      </c>
      <c r="C4" s="32">
        <v>500</v>
      </c>
      <c r="D4" s="32">
        <v>500</v>
      </c>
      <c r="E4" s="32"/>
      <c r="F4" s="32"/>
      <c r="G4" s="32"/>
      <c r="H4" s="32"/>
      <c r="I4" s="32"/>
    </row>
    <row r="5" spans="1:10">
      <c r="A5" s="32" t="s">
        <v>150</v>
      </c>
      <c r="B5" s="32">
        <v>450</v>
      </c>
      <c r="C5" s="32">
        <v>200</v>
      </c>
      <c r="D5" s="32">
        <v>150</v>
      </c>
      <c r="E5" s="32"/>
      <c r="F5" s="32">
        <v>50</v>
      </c>
      <c r="G5" s="32"/>
      <c r="H5" s="32"/>
      <c r="I5" s="32"/>
    </row>
    <row r="6" spans="1:10">
      <c r="A6" s="32" t="s">
        <v>120</v>
      </c>
      <c r="B6" s="32">
        <v>1000</v>
      </c>
      <c r="C6" s="32">
        <v>75</v>
      </c>
      <c r="D6" s="32">
        <v>25</v>
      </c>
      <c r="E6" s="32">
        <v>25</v>
      </c>
      <c r="F6" s="32"/>
      <c r="G6" s="32"/>
      <c r="H6" s="32"/>
      <c r="I6" s="32"/>
    </row>
    <row r="7" spans="1:10">
      <c r="A7" s="32" t="s">
        <v>121</v>
      </c>
      <c r="B7" s="32">
        <v>1000</v>
      </c>
      <c r="C7" s="32">
        <v>250</v>
      </c>
      <c r="D7" s="32"/>
      <c r="E7" s="32"/>
      <c r="F7" s="32"/>
      <c r="G7" s="32"/>
      <c r="H7" s="32"/>
      <c r="I7" s="32"/>
    </row>
    <row r="8" spans="1:10">
      <c r="A8" s="32" t="s">
        <v>122</v>
      </c>
      <c r="B8" s="32">
        <v>800</v>
      </c>
      <c r="C8" s="32">
        <v>25</v>
      </c>
      <c r="D8" s="32"/>
      <c r="E8" s="32">
        <v>50</v>
      </c>
      <c r="F8" s="32"/>
      <c r="G8" s="32"/>
      <c r="H8" s="32"/>
      <c r="I8" s="32"/>
    </row>
    <row r="9" spans="1:10">
      <c r="A9" s="32" t="s">
        <v>123</v>
      </c>
      <c r="B9" s="32">
        <v>400</v>
      </c>
      <c r="C9" s="32">
        <v>25</v>
      </c>
      <c r="D9" s="32">
        <v>50</v>
      </c>
      <c r="E9" s="32"/>
      <c r="F9" s="32"/>
      <c r="G9" s="32"/>
      <c r="H9" s="32">
        <v>25</v>
      </c>
      <c r="I9" s="32"/>
    </row>
    <row r="10" spans="1:10">
      <c r="A10" s="32" t="s">
        <v>124</v>
      </c>
      <c r="B10" s="32">
        <v>250</v>
      </c>
      <c r="C10" s="32"/>
      <c r="D10" s="32">
        <v>50</v>
      </c>
      <c r="E10" s="32"/>
      <c r="F10" s="32">
        <v>50</v>
      </c>
      <c r="G10" s="32"/>
      <c r="H10" s="32"/>
      <c r="I10" s="32">
        <v>50</v>
      </c>
    </row>
    <row r="11" spans="1:10">
      <c r="A11" s="33">
        <f>SUM(B11:I11)</f>
        <v>7500</v>
      </c>
      <c r="B11" s="32">
        <f>SUM(B4:B10)</f>
        <v>5400</v>
      </c>
      <c r="C11" s="32">
        <f t="shared" ref="C11:I11" si="0">SUM(C4:C10)</f>
        <v>1075</v>
      </c>
      <c r="D11" s="32">
        <f t="shared" si="0"/>
        <v>775</v>
      </c>
      <c r="E11" s="32">
        <f t="shared" si="0"/>
        <v>75</v>
      </c>
      <c r="F11" s="32">
        <f t="shared" si="0"/>
        <v>100</v>
      </c>
      <c r="G11" s="32">
        <f t="shared" si="0"/>
        <v>0</v>
      </c>
      <c r="H11" s="32">
        <f t="shared" si="0"/>
        <v>25</v>
      </c>
      <c r="I11" s="32">
        <f t="shared" si="0"/>
        <v>50</v>
      </c>
    </row>
    <row r="13" spans="1:10">
      <c r="A13" s="32" t="s">
        <v>151</v>
      </c>
    </row>
    <row r="15" spans="1:10">
      <c r="A15" s="32"/>
      <c r="B15" s="32" t="s">
        <v>152</v>
      </c>
      <c r="C15" s="32" t="s">
        <v>153</v>
      </c>
      <c r="D15" s="32" t="s">
        <v>154</v>
      </c>
      <c r="E15" s="32" t="s">
        <v>155</v>
      </c>
      <c r="F15" s="32" t="s">
        <v>159</v>
      </c>
      <c r="G15" s="32" t="s">
        <v>156</v>
      </c>
      <c r="H15" s="32" t="s">
        <v>157</v>
      </c>
      <c r="I15" s="32" t="s">
        <v>158</v>
      </c>
      <c r="J15" s="32"/>
    </row>
    <row r="16" spans="1:10">
      <c r="A16" s="32" t="s">
        <v>119</v>
      </c>
      <c r="B16" s="32">
        <v>50</v>
      </c>
      <c r="C16" s="32"/>
      <c r="D16" s="32">
        <v>60</v>
      </c>
      <c r="E16" s="32">
        <v>60</v>
      </c>
      <c r="F16" s="32"/>
      <c r="G16" s="32"/>
      <c r="H16" s="32"/>
      <c r="I16" s="32">
        <v>100</v>
      </c>
      <c r="J16" s="32"/>
    </row>
    <row r="17" spans="1:10">
      <c r="A17" s="32" t="s">
        <v>150</v>
      </c>
      <c r="B17" s="32">
        <v>10</v>
      </c>
      <c r="C17" s="32">
        <v>20</v>
      </c>
      <c r="D17" s="32">
        <v>20</v>
      </c>
      <c r="E17" s="32">
        <v>20</v>
      </c>
      <c r="F17" s="32"/>
      <c r="G17" s="32">
        <v>10</v>
      </c>
      <c r="H17" s="32">
        <v>10</v>
      </c>
      <c r="I17" s="32"/>
      <c r="J17" s="32"/>
    </row>
    <row r="18" spans="1:10">
      <c r="A18" s="32" t="s">
        <v>120</v>
      </c>
      <c r="B18" s="32"/>
      <c r="C18" s="32"/>
      <c r="D18" s="32"/>
      <c r="E18" s="32"/>
      <c r="F18" s="32">
        <v>60</v>
      </c>
      <c r="G18" s="32">
        <v>50</v>
      </c>
      <c r="H18" s="32">
        <v>50</v>
      </c>
      <c r="I18" s="32"/>
      <c r="J18" s="32"/>
    </row>
    <row r="19" spans="1:10">
      <c r="A19" s="32" t="s">
        <v>121</v>
      </c>
      <c r="B19" s="32"/>
      <c r="C19" s="32"/>
      <c r="D19" s="32"/>
      <c r="E19" s="32"/>
      <c r="F19" s="32">
        <v>50</v>
      </c>
      <c r="G19" s="32">
        <v>40</v>
      </c>
      <c r="H19" s="32"/>
      <c r="I19" s="32"/>
      <c r="J19" s="32"/>
    </row>
    <row r="20" spans="1:10">
      <c r="A20" s="32" t="s">
        <v>122</v>
      </c>
      <c r="B20" s="32"/>
      <c r="C20" s="32"/>
      <c r="D20" s="32"/>
      <c r="E20" s="32"/>
      <c r="F20" s="32"/>
      <c r="G20" s="32"/>
      <c r="H20" s="32"/>
      <c r="I20" s="32"/>
      <c r="J20" s="32"/>
    </row>
    <row r="21" spans="1:10">
      <c r="A21" s="32" t="s">
        <v>123</v>
      </c>
      <c r="B21" s="32"/>
      <c r="C21" s="32"/>
      <c r="D21" s="32"/>
      <c r="E21" s="32"/>
      <c r="F21" s="32"/>
      <c r="G21" s="32"/>
      <c r="H21" s="32"/>
      <c r="I21" s="32"/>
      <c r="J21" s="32"/>
    </row>
    <row r="22" spans="1:10">
      <c r="A22" s="32" t="s">
        <v>124</v>
      </c>
      <c r="B22" s="32">
        <v>50</v>
      </c>
      <c r="C22" s="32"/>
      <c r="D22" s="32"/>
      <c r="E22" s="32">
        <v>20</v>
      </c>
      <c r="F22" s="32"/>
      <c r="G22" s="32">
        <v>25</v>
      </c>
      <c r="H22" s="32"/>
      <c r="I22" s="32"/>
      <c r="J22" s="32"/>
    </row>
    <row r="23" spans="1:10">
      <c r="A23" s="33">
        <f>SUM(B23:I23)</f>
        <v>705</v>
      </c>
      <c r="B23" s="32">
        <f>SUM(B16:B22)</f>
        <v>110</v>
      </c>
      <c r="C23" s="32">
        <f t="shared" ref="C23:F23" si="1">SUM(C16:C22)</f>
        <v>20</v>
      </c>
      <c r="D23" s="32">
        <f t="shared" si="1"/>
        <v>80</v>
      </c>
      <c r="E23" s="32">
        <f t="shared" si="1"/>
        <v>100</v>
      </c>
      <c r="F23" s="32">
        <f t="shared" si="1"/>
        <v>110</v>
      </c>
      <c r="G23" s="32">
        <f t="shared" ref="G23:J23" si="2">SUM(G16:G22)</f>
        <v>125</v>
      </c>
      <c r="H23" s="32">
        <f t="shared" si="2"/>
        <v>60</v>
      </c>
      <c r="I23" s="32">
        <f t="shared" si="2"/>
        <v>100</v>
      </c>
      <c r="J23" s="32">
        <f t="shared" si="2"/>
        <v>0</v>
      </c>
    </row>
    <row r="24" spans="1:10">
      <c r="A24" s="33"/>
      <c r="B24" s="35"/>
      <c r="C24" s="35"/>
      <c r="D24" s="35"/>
      <c r="E24" s="35"/>
      <c r="F24" s="35"/>
      <c r="G24" s="35"/>
      <c r="H24" s="35"/>
      <c r="I24" s="35"/>
    </row>
    <row r="25" spans="1:10">
      <c r="A25" s="32" t="s">
        <v>127</v>
      </c>
    </row>
    <row r="27" spans="1:10">
      <c r="A27" s="32"/>
      <c r="B27" s="32" t="s">
        <v>178</v>
      </c>
      <c r="C27" s="32" t="s">
        <v>129</v>
      </c>
      <c r="D27" s="32" t="s">
        <v>130</v>
      </c>
      <c r="E27" s="32" t="s">
        <v>131</v>
      </c>
      <c r="F27" s="32" t="s">
        <v>132</v>
      </c>
      <c r="I27" s="35"/>
    </row>
    <row r="28" spans="1:10">
      <c r="A28" s="32" t="s">
        <v>128</v>
      </c>
      <c r="B28" s="32">
        <v>5000</v>
      </c>
      <c r="C28" s="32">
        <v>300</v>
      </c>
      <c r="D28" s="32">
        <v>1000</v>
      </c>
      <c r="E28" s="32">
        <v>500</v>
      </c>
      <c r="F28" s="32"/>
      <c r="I28" s="35"/>
    </row>
    <row r="29" spans="1:10">
      <c r="A29" s="32" t="s">
        <v>119</v>
      </c>
      <c r="B29" s="32"/>
      <c r="C29" s="32"/>
      <c r="D29" s="32"/>
      <c r="E29" s="32"/>
      <c r="F29" s="32"/>
      <c r="I29" s="35"/>
    </row>
    <row r="30" spans="1:10">
      <c r="A30" s="32" t="s">
        <v>120</v>
      </c>
      <c r="B30" s="32">
        <v>120</v>
      </c>
      <c r="C30" s="32"/>
      <c r="D30" s="32"/>
      <c r="E30" s="32">
        <v>25</v>
      </c>
      <c r="F30" s="32">
        <v>100</v>
      </c>
      <c r="I30" s="35"/>
    </row>
    <row r="31" spans="1:10">
      <c r="A31" s="32" t="s">
        <v>121</v>
      </c>
      <c r="B31" s="32">
        <v>200</v>
      </c>
      <c r="C31" s="32"/>
      <c r="D31" s="32"/>
      <c r="E31" s="32">
        <v>100</v>
      </c>
      <c r="F31" s="32">
        <v>150</v>
      </c>
      <c r="I31" s="35"/>
    </row>
    <row r="32" spans="1:10">
      <c r="A32" s="32" t="s">
        <v>122</v>
      </c>
      <c r="B32" s="32">
        <v>40</v>
      </c>
      <c r="C32" s="32"/>
      <c r="D32" s="32"/>
      <c r="E32" s="32"/>
      <c r="F32" s="32"/>
      <c r="I32" s="35"/>
    </row>
    <row r="33" spans="1:28">
      <c r="A33" s="32" t="s">
        <v>123</v>
      </c>
      <c r="B33" s="32">
        <v>100</v>
      </c>
      <c r="C33" s="32"/>
      <c r="D33" s="32"/>
      <c r="E33" s="32"/>
      <c r="F33" s="32"/>
      <c r="I33" s="35"/>
    </row>
    <row r="34" spans="1:28">
      <c r="A34" s="32" t="s">
        <v>124</v>
      </c>
      <c r="B34" s="32">
        <v>200</v>
      </c>
      <c r="C34" s="32"/>
      <c r="D34" s="32"/>
      <c r="E34" s="32">
        <v>200</v>
      </c>
      <c r="F34" s="32">
        <v>500</v>
      </c>
      <c r="I34" s="35"/>
    </row>
    <row r="35" spans="1:28">
      <c r="A35" s="33"/>
      <c r="B35" s="32">
        <f>SUM(B28:B34)</f>
        <v>5660</v>
      </c>
      <c r="C35" s="32">
        <f>SUM(C28:C34)</f>
        <v>300</v>
      </c>
      <c r="D35" s="32">
        <f>SUM(D28:D34)</f>
        <v>1000</v>
      </c>
      <c r="E35" s="32">
        <f>SUM(E28:E34)</f>
        <v>825</v>
      </c>
      <c r="F35" s="32">
        <f>SUM(F28:F34)</f>
        <v>750</v>
      </c>
      <c r="I35" s="35"/>
    </row>
    <row r="37" spans="1:28">
      <c r="A37" s="32" t="s">
        <v>133</v>
      </c>
    </row>
    <row r="39" spans="1:28">
      <c r="A39" s="32"/>
      <c r="B39" s="32" t="s">
        <v>148</v>
      </c>
      <c r="C39" s="32" t="s">
        <v>134</v>
      </c>
      <c r="D39" s="32" t="s">
        <v>135</v>
      </c>
      <c r="E39" s="32" t="s">
        <v>136</v>
      </c>
      <c r="F39" s="32" t="s">
        <v>137</v>
      </c>
      <c r="G39" s="32" t="s">
        <v>138</v>
      </c>
      <c r="H39" s="32" t="s">
        <v>139</v>
      </c>
      <c r="I39" s="32" t="s">
        <v>140</v>
      </c>
      <c r="J39" s="34" t="s">
        <v>149</v>
      </c>
      <c r="K39" s="34">
        <v>5</v>
      </c>
      <c r="L39" s="34">
        <v>6</v>
      </c>
      <c r="M39" s="34">
        <v>7</v>
      </c>
      <c r="N39" s="34">
        <v>8</v>
      </c>
      <c r="O39" s="34" t="s">
        <v>141</v>
      </c>
      <c r="P39" s="34" t="s">
        <v>142</v>
      </c>
      <c r="Q39" s="34" t="s">
        <v>143</v>
      </c>
      <c r="R39" s="34">
        <v>16</v>
      </c>
      <c r="S39" s="34" t="s">
        <v>144</v>
      </c>
      <c r="T39" s="32">
        <v>25</v>
      </c>
      <c r="U39" s="32">
        <v>32</v>
      </c>
      <c r="V39" s="32">
        <v>40</v>
      </c>
      <c r="W39" s="32" t="s">
        <v>145</v>
      </c>
      <c r="X39" s="32">
        <v>32</v>
      </c>
      <c r="Y39" s="32">
        <v>40</v>
      </c>
      <c r="Z39" s="32">
        <v>70</v>
      </c>
      <c r="AA39" s="32" t="s">
        <v>146</v>
      </c>
      <c r="AB39" s="32" t="s">
        <v>147</v>
      </c>
    </row>
    <row r="40" spans="1:28">
      <c r="A40" s="32" t="s">
        <v>128</v>
      </c>
      <c r="B40" s="32"/>
      <c r="C40" s="32">
        <v>2</v>
      </c>
      <c r="D40" s="32">
        <v>2</v>
      </c>
      <c r="E40" s="32">
        <v>2</v>
      </c>
      <c r="F40" s="32">
        <v>2</v>
      </c>
      <c r="G40" s="32">
        <v>2</v>
      </c>
      <c r="H40" s="32">
        <v>2</v>
      </c>
      <c r="I40" s="32">
        <v>2</v>
      </c>
      <c r="J40" s="32"/>
      <c r="K40" s="32"/>
      <c r="L40" s="32"/>
      <c r="M40" s="32"/>
      <c r="N40" s="32"/>
      <c r="O40" s="32">
        <v>10</v>
      </c>
      <c r="P40" s="32">
        <v>10</v>
      </c>
      <c r="Q40" s="32">
        <v>10</v>
      </c>
      <c r="R40" s="32"/>
      <c r="S40" s="32"/>
      <c r="T40" s="32">
        <v>1</v>
      </c>
      <c r="U40" s="32">
        <v>1</v>
      </c>
      <c r="V40" s="32">
        <v>1</v>
      </c>
      <c r="W40" s="32"/>
      <c r="X40" s="32"/>
      <c r="Y40" s="32"/>
      <c r="Z40" s="32"/>
      <c r="AA40" s="32"/>
      <c r="AB40" s="32"/>
    </row>
    <row r="41" spans="1:28">
      <c r="A41" s="32" t="s">
        <v>119</v>
      </c>
      <c r="B41" s="32"/>
      <c r="C41" s="32"/>
      <c r="D41" s="32">
        <v>10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>
        <v>12</v>
      </c>
    </row>
    <row r="42" spans="1:28">
      <c r="A42" s="32" t="s">
        <v>120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</row>
    <row r="43" spans="1:28">
      <c r="A43" s="32" t="s">
        <v>121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</row>
    <row r="44" spans="1:28">
      <c r="A44" s="32" t="s">
        <v>122</v>
      </c>
      <c r="B44" s="32"/>
      <c r="C44" s="32">
        <v>1</v>
      </c>
      <c r="D44" s="32">
        <v>1</v>
      </c>
      <c r="E44" s="32"/>
      <c r="F44" s="32"/>
      <c r="G44" s="32"/>
      <c r="H44" s="32"/>
      <c r="I44" s="32"/>
      <c r="J44" s="32"/>
      <c r="K44" s="32">
        <v>1</v>
      </c>
      <c r="L44" s="32">
        <v>1</v>
      </c>
      <c r="M44" s="32">
        <v>1</v>
      </c>
      <c r="N44" s="32">
        <v>1</v>
      </c>
      <c r="O44" s="32"/>
      <c r="P44" s="32">
        <v>1</v>
      </c>
      <c r="Q44" s="32"/>
      <c r="R44" s="32">
        <v>1</v>
      </c>
      <c r="S44" s="32"/>
      <c r="T44" s="32"/>
      <c r="U44" s="32"/>
      <c r="V44" s="32"/>
      <c r="W44" s="32"/>
      <c r="X44" s="32"/>
      <c r="Y44" s="32"/>
      <c r="Z44" s="32">
        <v>1</v>
      </c>
      <c r="AA44" s="32"/>
      <c r="AB44" s="32">
        <v>1</v>
      </c>
    </row>
    <row r="45" spans="1:28">
      <c r="A45" s="32" t="s">
        <v>123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>
        <v>2</v>
      </c>
      <c r="Y45" s="32">
        <v>2</v>
      </c>
      <c r="Z45" s="32"/>
      <c r="AA45" s="32"/>
      <c r="AB45" s="32"/>
    </row>
    <row r="46" spans="1:28">
      <c r="A46" s="32" t="s">
        <v>124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</row>
    <row r="47" spans="1:28">
      <c r="A47" s="33">
        <f>SUM(B47,J47,S47,W47,AA47)</f>
        <v>83</v>
      </c>
      <c r="B47" s="32">
        <f>SUM(C47:I47)</f>
        <v>26</v>
      </c>
      <c r="C47" s="32">
        <f t="shared" ref="C47:AB47" si="3">SUM(C40:C46)</f>
        <v>3</v>
      </c>
      <c r="D47" s="32">
        <f t="shared" si="3"/>
        <v>13</v>
      </c>
      <c r="E47" s="32">
        <f t="shared" si="3"/>
        <v>2</v>
      </c>
      <c r="F47" s="32">
        <f t="shared" si="3"/>
        <v>2</v>
      </c>
      <c r="G47" s="32">
        <f t="shared" si="3"/>
        <v>2</v>
      </c>
      <c r="H47" s="32">
        <f t="shared" si="3"/>
        <v>2</v>
      </c>
      <c r="I47" s="32">
        <f t="shared" si="3"/>
        <v>2</v>
      </c>
      <c r="J47" s="32">
        <f>SUM(K47:R47)</f>
        <v>36</v>
      </c>
      <c r="K47" s="32">
        <f t="shared" si="3"/>
        <v>1</v>
      </c>
      <c r="L47" s="32">
        <f t="shared" si="3"/>
        <v>1</v>
      </c>
      <c r="M47" s="32">
        <f t="shared" si="3"/>
        <v>1</v>
      </c>
      <c r="N47" s="32">
        <f t="shared" si="3"/>
        <v>1</v>
      </c>
      <c r="O47" s="32">
        <f t="shared" si="3"/>
        <v>10</v>
      </c>
      <c r="P47" s="32">
        <f t="shared" si="3"/>
        <v>11</v>
      </c>
      <c r="Q47" s="32">
        <f t="shared" si="3"/>
        <v>10</v>
      </c>
      <c r="R47" s="32">
        <f t="shared" si="3"/>
        <v>1</v>
      </c>
      <c r="S47" s="32">
        <f>SUM(T47:V47)</f>
        <v>3</v>
      </c>
      <c r="T47" s="32">
        <f t="shared" si="3"/>
        <v>1</v>
      </c>
      <c r="U47" s="32">
        <f t="shared" si="3"/>
        <v>1</v>
      </c>
      <c r="V47" s="32">
        <f t="shared" si="3"/>
        <v>1</v>
      </c>
      <c r="W47" s="32">
        <f>SUM(X47:Z47)</f>
        <v>5</v>
      </c>
      <c r="X47" s="32">
        <f t="shared" si="3"/>
        <v>2</v>
      </c>
      <c r="Y47" s="32">
        <f t="shared" si="3"/>
        <v>2</v>
      </c>
      <c r="Z47" s="32">
        <f t="shared" si="3"/>
        <v>1</v>
      </c>
      <c r="AA47" s="32">
        <f>SUM(AB47)</f>
        <v>13</v>
      </c>
      <c r="AB47" s="32">
        <f t="shared" si="3"/>
        <v>13</v>
      </c>
    </row>
    <row r="49" spans="1:28">
      <c r="A49" s="32" t="s">
        <v>181</v>
      </c>
    </row>
    <row r="51" spans="1:28">
      <c r="A51" s="32"/>
      <c r="B51" s="32" t="s">
        <v>183</v>
      </c>
      <c r="C51" s="32" t="s">
        <v>184</v>
      </c>
      <c r="D51" s="32" t="s">
        <v>185</v>
      </c>
      <c r="E51" s="32" t="s">
        <v>186</v>
      </c>
      <c r="F51" s="32" t="s">
        <v>187</v>
      </c>
      <c r="G51" s="32" t="s">
        <v>188</v>
      </c>
      <c r="H51" s="32" t="s">
        <v>189</v>
      </c>
      <c r="I51" s="32" t="s">
        <v>190</v>
      </c>
      <c r="J51" s="34" t="s">
        <v>191</v>
      </c>
      <c r="K51" s="34" t="s">
        <v>192</v>
      </c>
      <c r="L51" s="34" t="s">
        <v>193</v>
      </c>
      <c r="M51" s="44"/>
      <c r="N51" s="44"/>
      <c r="O51" s="44"/>
      <c r="P51" s="44"/>
      <c r="Q51" s="44"/>
      <c r="R51" s="44"/>
      <c r="S51" s="44"/>
      <c r="T51" s="35"/>
      <c r="U51" s="35"/>
      <c r="V51" s="35"/>
      <c r="W51" s="35"/>
      <c r="X51" s="35"/>
      <c r="Y51" s="35"/>
      <c r="Z51" s="35"/>
      <c r="AA51" s="35"/>
      <c r="AB51" s="35"/>
    </row>
    <row r="52" spans="1:28">
      <c r="A52" s="32" t="s">
        <v>128</v>
      </c>
      <c r="B52" s="32">
        <v>150</v>
      </c>
      <c r="C52" s="32">
        <v>150</v>
      </c>
      <c r="D52" s="32">
        <v>300</v>
      </c>
      <c r="E52" s="32">
        <v>300</v>
      </c>
      <c r="F52" s="32">
        <v>250</v>
      </c>
      <c r="G52" s="32">
        <v>500</v>
      </c>
      <c r="H52" s="32">
        <v>100</v>
      </c>
      <c r="I52" s="32">
        <v>100</v>
      </c>
      <c r="J52" s="32">
        <v>60</v>
      </c>
      <c r="K52" s="32">
        <v>30</v>
      </c>
      <c r="L52" s="32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</row>
    <row r="53" spans="1:28">
      <c r="A53" s="32" t="s">
        <v>119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</row>
    <row r="54" spans="1:28">
      <c r="A54" s="32" t="s">
        <v>182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>
        <v>12</v>
      </c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</row>
    <row r="55" spans="1:28">
      <c r="A55" s="32" t="s">
        <v>120</v>
      </c>
      <c r="B55" s="32">
        <v>100</v>
      </c>
      <c r="C55" s="32">
        <v>100</v>
      </c>
      <c r="D55" s="32">
        <v>100</v>
      </c>
      <c r="E55" s="32">
        <v>100</v>
      </c>
      <c r="F55" s="32">
        <v>150</v>
      </c>
      <c r="G55" s="32">
        <v>100</v>
      </c>
      <c r="H55" s="32">
        <v>50</v>
      </c>
      <c r="I55" s="32">
        <v>20</v>
      </c>
      <c r="J55" s="32">
        <v>50</v>
      </c>
      <c r="K55" s="32"/>
      <c r="L55" s="32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</row>
    <row r="56" spans="1:28">
      <c r="A56" s="32" t="s">
        <v>121</v>
      </c>
      <c r="B56" s="32">
        <v>600</v>
      </c>
      <c r="C56" s="32">
        <v>800</v>
      </c>
      <c r="D56" s="32">
        <v>800</v>
      </c>
      <c r="E56" s="32">
        <v>800</v>
      </c>
      <c r="F56" s="32">
        <v>600</v>
      </c>
      <c r="G56" s="32">
        <v>600</v>
      </c>
      <c r="H56" s="32">
        <v>400</v>
      </c>
      <c r="I56" s="32">
        <v>200</v>
      </c>
      <c r="J56" s="32">
        <v>150</v>
      </c>
      <c r="K56" s="32">
        <v>60</v>
      </c>
      <c r="L56" s="32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</row>
    <row r="57" spans="1:28">
      <c r="A57" s="32" t="s">
        <v>122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</row>
    <row r="58" spans="1:28">
      <c r="A58" s="32" t="s">
        <v>123</v>
      </c>
      <c r="B58" s="32">
        <v>50</v>
      </c>
      <c r="C58" s="32">
        <v>50</v>
      </c>
      <c r="D58" s="32">
        <v>50</v>
      </c>
      <c r="E58" s="32">
        <v>30</v>
      </c>
      <c r="F58" s="32"/>
      <c r="G58" s="32">
        <v>50</v>
      </c>
      <c r="H58" s="32">
        <v>50</v>
      </c>
      <c r="I58" s="32">
        <v>50</v>
      </c>
      <c r="J58" s="32">
        <v>50</v>
      </c>
      <c r="K58" s="32"/>
      <c r="L58" s="32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</row>
    <row r="59" spans="1:28">
      <c r="A59" s="32" t="s">
        <v>124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</row>
    <row r="60" spans="1:28">
      <c r="A60" s="33">
        <f>SUM(B60:L60)</f>
        <v>8112</v>
      </c>
      <c r="B60" s="32">
        <f>SUM(B52:B59)</f>
        <v>900</v>
      </c>
      <c r="C60" s="32">
        <f t="shared" ref="C60:L60" si="4">SUM(C52:C59)</f>
        <v>1100</v>
      </c>
      <c r="D60" s="32">
        <f t="shared" si="4"/>
        <v>1250</v>
      </c>
      <c r="E60" s="32">
        <f t="shared" si="4"/>
        <v>1230</v>
      </c>
      <c r="F60" s="32">
        <f t="shared" si="4"/>
        <v>1000</v>
      </c>
      <c r="G60" s="32">
        <f t="shared" si="4"/>
        <v>1250</v>
      </c>
      <c r="H60" s="32">
        <f t="shared" si="4"/>
        <v>600</v>
      </c>
      <c r="I60" s="32">
        <f t="shared" si="4"/>
        <v>370</v>
      </c>
      <c r="J60" s="32">
        <f t="shared" si="4"/>
        <v>310</v>
      </c>
      <c r="K60" s="32">
        <f t="shared" si="4"/>
        <v>90</v>
      </c>
      <c r="L60" s="32">
        <f t="shared" si="4"/>
        <v>12</v>
      </c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</row>
    <row r="61" spans="1:28">
      <c r="B61">
        <f>B60*1.28/1000</f>
        <v>1.1519999999999999</v>
      </c>
      <c r="C61">
        <f>C60*1.66/1000</f>
        <v>1.8260000000000001</v>
      </c>
      <c r="D61">
        <f>D60*2.39/1000</f>
        <v>2.9874999999999998</v>
      </c>
      <c r="E61">
        <f>E60*3.09/1000</f>
        <v>3.8007</v>
      </c>
      <c r="F61">
        <f>F60*3.84/1000</f>
        <v>3.84</v>
      </c>
      <c r="G61">
        <f>G60*4.62/1000</f>
        <v>5.7750000000000004</v>
      </c>
      <c r="H61">
        <f>H60*6.26/1000</f>
        <v>3.7559999999999998</v>
      </c>
      <c r="I61">
        <f>I60*8.38/1000</f>
        <v>3.1006000000000005</v>
      </c>
      <c r="J61">
        <f>J60*10.26/1000</f>
        <v>3.1806000000000001</v>
      </c>
      <c r="K61">
        <f>K60*17.15/1000</f>
        <v>1.5434999999999999</v>
      </c>
      <c r="L61">
        <f>L60*26.39/1000</f>
        <v>0.31668000000000002</v>
      </c>
    </row>
    <row r="62" spans="1:28">
      <c r="B62">
        <f>B61*27950</f>
        <v>32198.399999999998</v>
      </c>
      <c r="C62">
        <f>C61*27450</f>
        <v>50123.700000000004</v>
      </c>
      <c r="D62">
        <f>D61*24950</f>
        <v>74538.125</v>
      </c>
      <c r="E62">
        <f>E61*24950</f>
        <v>94827.464999999997</v>
      </c>
      <c r="F62">
        <f>F61*24950</f>
        <v>95808</v>
      </c>
      <c r="G62">
        <f>G61*24650</f>
        <v>142353.75</v>
      </c>
      <c r="H62">
        <f>H61*24650</f>
        <v>92585.4</v>
      </c>
      <c r="I62">
        <f>I61*24650</f>
        <v>76429.790000000008</v>
      </c>
      <c r="J62">
        <f>J61*24650</f>
        <v>78401.790000000008</v>
      </c>
      <c r="K62">
        <f>K61*26550</f>
        <v>40979.924999999996</v>
      </c>
      <c r="L62">
        <f>L61*29450</f>
        <v>9326.2260000000006</v>
      </c>
    </row>
  </sheetData>
  <pageMargins left="0.27" right="0.2" top="0.44" bottom="0.74803149606299213" header="0.17" footer="0.16"/>
  <pageSetup paperSize="9" scale="65" fitToHeight="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общее</vt:lpstr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Горячев Н П</dc:creator>
  <cp:lastModifiedBy>user</cp:lastModifiedBy>
  <cp:lastPrinted>2013-12-20T06:04:36Z</cp:lastPrinted>
  <dcterms:created xsi:type="dcterms:W3CDTF">2012-10-16T10:27:53Z</dcterms:created>
  <dcterms:modified xsi:type="dcterms:W3CDTF">2013-12-25T07:11:27Z</dcterms:modified>
</cp:coreProperties>
</file>